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IRVINE-VEES\Data\Jobs\327002 SCE Workpapers - 2019\(064.2) - SWHC039-04 - Smart Thermostats, Residential\Deliverables\"/>
    </mc:Choice>
  </mc:AlternateContent>
  <xr:revisionPtr revIDLastSave="0" documentId="13_ncr:1_{940B85E5-EBBA-409D-AD0A-8FA4C9CD5194}" xr6:coauthVersionLast="46" xr6:coauthVersionMax="47" xr10:uidLastSave="{00000000-0000-0000-0000-000000000000}"/>
  <bookViews>
    <workbookView xWindow="28680" yWindow="-120" windowWidth="29040" windowHeight="15840" xr2:uid="{00000000-000D-0000-FFFF-FFFF00000000}"/>
  </bookViews>
  <sheets>
    <sheet name="Summary Tables" sheetId="4" r:id="rId1"/>
    <sheet name="Labor Costs" sheetId="9" r:id="rId2"/>
    <sheet name="Material Cost Summary" sheetId="11" r:id="rId3"/>
    <sheet name="Online Retailer Data" sheetId="13" r:id="rId4"/>
    <sheet name="Measure Labor Cost" sheetId="2" state="hidden" r:id="rId5"/>
    <sheet name="Material Cost (many links)" sheetId="3"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0" i="11" l="1"/>
  <c r="C19" i="11"/>
  <c r="E12" i="11"/>
  <c r="C23" i="11"/>
  <c r="C7" i="4" l="1"/>
  <c r="F11" i="13"/>
  <c r="F10" i="13"/>
  <c r="F8" i="13"/>
  <c r="F9" i="13"/>
  <c r="F7" i="13"/>
  <c r="F6" i="13"/>
  <c r="F5" i="13"/>
  <c r="G16" i="11"/>
  <c r="F16" i="11"/>
  <c r="D16" i="11"/>
  <c r="C16" i="11"/>
  <c r="H15" i="11"/>
  <c r="E15" i="11"/>
  <c r="H14" i="11"/>
  <c r="E14" i="11"/>
  <c r="H13" i="11"/>
  <c r="E13" i="11"/>
  <c r="H12" i="11"/>
  <c r="E22" i="13"/>
  <c r="D22" i="13"/>
  <c r="E21" i="13"/>
  <c r="D21" i="13"/>
  <c r="E20" i="13"/>
  <c r="D20" i="13"/>
  <c r="E19" i="13"/>
  <c r="D19" i="13"/>
  <c r="E18" i="13"/>
  <c r="D18" i="13"/>
  <c r="E11" i="13"/>
  <c r="D11" i="13"/>
  <c r="E10" i="13"/>
  <c r="D10" i="13"/>
  <c r="E8" i="13"/>
  <c r="D8" i="13"/>
  <c r="I12" i="11" s="1"/>
  <c r="E9" i="13"/>
  <c r="D9" i="13"/>
  <c r="E7" i="13"/>
  <c r="D7" i="13"/>
  <c r="E6" i="13"/>
  <c r="D6" i="13"/>
  <c r="E5" i="13"/>
  <c r="D5" i="13"/>
  <c r="I13" i="11" s="1"/>
  <c r="E4" i="13"/>
  <c r="D4" i="13"/>
  <c r="I14" i="11" l="1"/>
  <c r="I15" i="11"/>
  <c r="E16" i="11"/>
  <c r="H16" i="11"/>
  <c r="C4" i="4" l="1"/>
  <c r="C3" i="4"/>
  <c r="S15" i="9"/>
  <c r="S17" i="9" s="1"/>
  <c r="D4" i="9" l="1"/>
  <c r="D5" i="9" l="1"/>
  <c r="D4" i="4" s="1"/>
  <c r="E4" i="4" s="1"/>
  <c r="D11" i="4" s="1"/>
  <c r="D3" i="4" l="1"/>
  <c r="D7" i="4"/>
  <c r="B2" i="2" l="1"/>
  <c r="D4" i="3" l="1"/>
  <c r="E4" i="3"/>
  <c r="F4" i="3"/>
  <c r="D5" i="3"/>
  <c r="E5" i="3"/>
  <c r="F5" i="3"/>
  <c r="D6" i="3"/>
  <c r="E6" i="3"/>
  <c r="F6" i="3"/>
  <c r="D7" i="3"/>
  <c r="E7" i="3"/>
  <c r="F7" i="3"/>
  <c r="D8" i="3"/>
  <c r="E8" i="3"/>
  <c r="F8" i="3"/>
  <c r="D9" i="3"/>
  <c r="E9" i="3"/>
  <c r="F9" i="3"/>
  <c r="D10" i="3"/>
  <c r="E10" i="3"/>
  <c r="F10" i="3"/>
  <c r="D11" i="3"/>
  <c r="E11" i="3"/>
  <c r="F11" i="3"/>
  <c r="D12" i="3"/>
  <c r="E12" i="3"/>
  <c r="F12" i="3"/>
  <c r="D13" i="3"/>
  <c r="E13" i="3"/>
  <c r="F13" i="3"/>
  <c r="D14" i="3"/>
  <c r="E14" i="3"/>
  <c r="F14" i="3"/>
  <c r="D15" i="3"/>
  <c r="E15" i="3"/>
  <c r="F15" i="3"/>
  <c r="D16" i="3"/>
  <c r="E16" i="3"/>
  <c r="F16" i="3"/>
  <c r="D17" i="3"/>
  <c r="E17" i="3"/>
  <c r="F17" i="3"/>
  <c r="D18" i="3"/>
  <c r="E18" i="3"/>
  <c r="F18" i="3"/>
  <c r="D19" i="3"/>
  <c r="E19" i="3"/>
  <c r="F19" i="3"/>
  <c r="D20" i="3"/>
  <c r="E20" i="3"/>
  <c r="F20" i="3"/>
  <c r="D21" i="3"/>
  <c r="E21" i="3"/>
  <c r="F21" i="3"/>
  <c r="D22" i="3"/>
  <c r="E22" i="3"/>
  <c r="F22" i="3"/>
  <c r="D23" i="3"/>
  <c r="E23" i="3"/>
  <c r="F23" i="3"/>
  <c r="D24" i="3"/>
  <c r="E24" i="3"/>
  <c r="F24" i="3"/>
  <c r="D25" i="3"/>
  <c r="E25" i="3"/>
  <c r="F25" i="3"/>
  <c r="D26" i="3"/>
  <c r="E26" i="3"/>
  <c r="F26" i="3"/>
  <c r="D27" i="3"/>
  <c r="E27" i="3"/>
  <c r="F27" i="3"/>
  <c r="D28" i="3"/>
  <c r="E28" i="3"/>
  <c r="F28" i="3"/>
  <c r="C28" i="3"/>
  <c r="C27" i="3"/>
  <c r="C26" i="3"/>
  <c r="C25" i="3"/>
  <c r="C24" i="3"/>
  <c r="C23" i="3"/>
  <c r="C22" i="3"/>
  <c r="C21" i="3"/>
  <c r="C20" i="3"/>
  <c r="C19" i="3"/>
  <c r="C18" i="3"/>
  <c r="C15" i="3"/>
  <c r="C17" i="3"/>
  <c r="C16" i="3"/>
  <c r="C14" i="3"/>
  <c r="C13" i="3"/>
  <c r="C12" i="3"/>
  <c r="C11" i="3"/>
  <c r="C10" i="3"/>
  <c r="C9" i="3"/>
  <c r="C8" i="3"/>
  <c r="C7" i="3"/>
  <c r="C6" i="3"/>
  <c r="C5" i="3"/>
  <c r="C4" i="3" l="1"/>
  <c r="E7" i="4" l="1"/>
  <c r="E3" i="4"/>
  <c r="D10" i="4" s="1"/>
  <c r="C10" i="4" l="1"/>
  <c r="E10" i="4" s="1"/>
  <c r="C11" i="4"/>
  <c r="E11" i="4" s="1"/>
</calcChain>
</file>

<file path=xl/sharedStrings.xml><?xml version="1.0" encoding="utf-8"?>
<sst xmlns="http://schemas.openxmlformats.org/spreadsheetml/2006/main" count="682" uniqueCount="380">
  <si>
    <t>Equipment Type</t>
  </si>
  <si>
    <t>Cost</t>
  </si>
  <si>
    <t>Source</t>
  </si>
  <si>
    <t>Labor Desciption</t>
  </si>
  <si>
    <t>Total Labor Cost</t>
  </si>
  <si>
    <t>Screen Shot/Scan</t>
  </si>
  <si>
    <t>Total Measure Cost</t>
  </si>
  <si>
    <t xml:space="preserve">Misc. Labor Factor </t>
  </si>
  <si>
    <t>*Note No RS Means Labor Factor is Included</t>
  </si>
  <si>
    <t>Solution Code</t>
  </si>
  <si>
    <t>Solution Code Description</t>
  </si>
  <si>
    <t>Equipment Type/Description</t>
  </si>
  <si>
    <t>Manufacturer</t>
  </si>
  <si>
    <t>Link</t>
  </si>
  <si>
    <t>https://www.bestbuy.com/site/ecobee-ecobee3-lite-smart-thermostat-black/5823200.p?skuId=5823200</t>
  </si>
  <si>
    <t>Smart Thermostat Expert Installation</t>
  </si>
  <si>
    <t>Amazon</t>
  </si>
  <si>
    <t>Best Buy</t>
  </si>
  <si>
    <t>Smart Thermostat Installation</t>
  </si>
  <si>
    <t xml:space="preserve">Measure Equipment </t>
  </si>
  <si>
    <t xml:space="preserve">Base Case Equipment </t>
  </si>
  <si>
    <t>Residential Programmable Thermostat</t>
  </si>
  <si>
    <t>Incremental Cost</t>
  </si>
  <si>
    <t>Measure Material Cost</t>
  </si>
  <si>
    <t>Measure Labor Cost</t>
  </si>
  <si>
    <t>Base Case Material Cost</t>
  </si>
  <si>
    <t>Base Case Labor Cost</t>
  </si>
  <si>
    <t>Total Base Case Cost</t>
  </si>
  <si>
    <t>Base Case Total Cost</t>
  </si>
  <si>
    <t>Measure Total Cost</t>
  </si>
  <si>
    <t>Honeywell</t>
  </si>
  <si>
    <t>Other</t>
  </si>
  <si>
    <t>Ecobee</t>
  </si>
  <si>
    <t>Programmable Thermostat</t>
  </si>
  <si>
    <t>https://www.homedepot.com/p/Cadet-7-Day-Double-Pole-208-240-Volt-Electronic-Programmable-Thermostat-TH115-A-240D-B/206310912</t>
  </si>
  <si>
    <t>Labor Hours</t>
  </si>
  <si>
    <t>Hourly Cost (in. O&amp;P)</t>
  </si>
  <si>
    <t>RTH9585WF</t>
  </si>
  <si>
    <t>Nest E</t>
  </si>
  <si>
    <t>Smart Thermostat Type</t>
  </si>
  <si>
    <t>Lux</t>
  </si>
  <si>
    <t>Total</t>
  </si>
  <si>
    <t>https://www.homedepot.com/p/Google-Nest-Thermostat-E-T4000ES/302714540</t>
  </si>
  <si>
    <t>https://www.lowes.com/pd/Google-Nest-E-Smart-Thermostat-with-Wi-Fi-Compatibility/1001080114</t>
  </si>
  <si>
    <t>https://www.homedepot.com/p/ecobee-3-Lite-Smart-Thermostat-EB-STATE3LT-02/301500584</t>
  </si>
  <si>
    <t>Emerson</t>
  </si>
  <si>
    <t>Emerson Sensi</t>
  </si>
  <si>
    <t>ST55</t>
  </si>
  <si>
    <t>Google Nest</t>
  </si>
  <si>
    <t>California Average</t>
  </si>
  <si>
    <t>Anaheim</t>
  </si>
  <si>
    <t>Bakersfield</t>
  </si>
  <si>
    <t>Fresno</t>
  </si>
  <si>
    <t>Los Angeles</t>
  </si>
  <si>
    <t>Oxnard</t>
  </si>
  <si>
    <t>Riverside</t>
  </si>
  <si>
    <t>Sacramento</t>
  </si>
  <si>
    <t>San Diego</t>
  </si>
  <si>
    <t>San Francisco</t>
  </si>
  <si>
    <t>Santa Barbara</t>
  </si>
  <si>
    <t>Stockton</t>
  </si>
  <si>
    <t>Vallejo</t>
  </si>
  <si>
    <t>National 30 City Average</t>
  </si>
  <si>
    <t>National to CA Factor</t>
  </si>
  <si>
    <t>CA Total Labor Cost</t>
  </si>
  <si>
    <t>*Note: Highligted model numbers show that the model number was not shown on the website. Instead it was inferred based on picture and product information.</t>
  </si>
  <si>
    <t>Websites</t>
  </si>
  <si>
    <t>Thermostat Models</t>
  </si>
  <si>
    <t>Model numbers</t>
  </si>
  <si>
    <t>Avg Cost</t>
  </si>
  <si>
    <t>Sample Size</t>
  </si>
  <si>
    <t>Brand</t>
  </si>
  <si>
    <t>Model</t>
  </si>
  <si>
    <t>Name</t>
  </si>
  <si>
    <t>Notes</t>
  </si>
  <si>
    <t>URL</t>
  </si>
  <si>
    <t>Best buy</t>
  </si>
  <si>
    <t>Nest</t>
  </si>
  <si>
    <t>GA02081-USGA01334-US</t>
  </si>
  <si>
    <t>Google - Nest Smart Programmable Wifi Thermostat - Snow</t>
  </si>
  <si>
    <t>Smart</t>
  </si>
  <si>
    <t>https://www.bestbuy.com/site/google-nest-smart-programmable-wifi-thermostat-snow/6427015.p?skuId=6427015</t>
  </si>
  <si>
    <t>amazon</t>
  </si>
  <si>
    <t>T4000ES</t>
  </si>
  <si>
    <t>EB-STATE3LT-02</t>
  </si>
  <si>
    <t>ecobee - ecobee3 lite Smart Thermostat - Black</t>
  </si>
  <si>
    <t>home depot</t>
  </si>
  <si>
    <t>ecobee3 lite</t>
  </si>
  <si>
    <t>Honeywell Home - Smart Color Thermostat with Wi-Fi Connectivity - Silver</t>
  </si>
  <si>
    <t>https://www.bestbuy.com/site/honeywell-home-smart-color-thermostat-with-wi-fi-connectivity-silver/5845300.p?skuId=5845300</t>
  </si>
  <si>
    <t>lowes</t>
  </si>
  <si>
    <t>Honeywell T-9</t>
  </si>
  <si>
    <t>RCHT9510WFW2001/U</t>
  </si>
  <si>
    <t>CS1-WH1-004</t>
  </si>
  <si>
    <t>LUX - Smart Programmable Wi-Fi Thermostat - White</t>
  </si>
  <si>
    <t>https://www.bestbuy.com/site/lux-smart-programmable-wi-fi-thermostat-white/6391851.p?skuId=6391851</t>
  </si>
  <si>
    <t>newegg</t>
  </si>
  <si>
    <t>Honeywell T-5 (far less installs than T-9)</t>
  </si>
  <si>
    <t>RCHT8610WF2006/U</t>
  </si>
  <si>
    <t>‎RCHT9510WFW2001</t>
  </si>
  <si>
    <t>Honeywell Home T9 WIFI Smart Thermostat, Smart Room Sensor Ready, Touchscreen Display, Alexa and Google Assist</t>
  </si>
  <si>
    <t>https://www.amazon.com/Honeywell-Thermostat-Sensor-Touchscreen-Display/dp/B07N83WK9T/ref=sr_1_7?dchild=1&amp;keywords=honeywell+t9&amp;qid=1628796142&amp;sr=8-7</t>
  </si>
  <si>
    <t>target</t>
  </si>
  <si>
    <t>T9 SMART THERMOSTAT</t>
  </si>
  <si>
    <t>https://www.honeywellhome.com/us/en/products/air/thermostats/wifi-thermostats/t9-smart-thermostat-rcht9510wfw2001-u/</t>
  </si>
  <si>
    <t>walmart</t>
  </si>
  <si>
    <t>ecobee Lite SmartThermostat, Black</t>
  </si>
  <si>
    <t>https://www.amazon.com/ecobee3-lite-Smart-Thermostat-Black/dp/B06W56TBLN/ref=sr_1_1?dchild=1&amp;keywords=EB-STATE3LT-02&amp;qid=1628801674&amp;sr=8-1</t>
  </si>
  <si>
    <t>monoprice</t>
  </si>
  <si>
    <t>Honeywell Wifi Color</t>
  </si>
  <si>
    <t>RCHT8610WF2006/W</t>
  </si>
  <si>
    <t>Honeywell Home RCHT8610WF2006/W, T5 Smart Thermostat, Black</t>
  </si>
  <si>
    <t>https://www.amazon.com/Honeywell-RCHT8610WF2006-Programmable-Touchscreen-Thermostat/dp/B01LTHM8LG/ref=sr_1_2?dchild=1&amp;keywords=honeywell+t5&amp;qid=1628801763&amp;sr=8-2</t>
  </si>
  <si>
    <t>khols</t>
  </si>
  <si>
    <t>GA02081-US</t>
  </si>
  <si>
    <t>T5 SMART THERMOSTAT WITHOUT C-WIRE ADAPTER</t>
  </si>
  <si>
    <t>https://www.honeywellhome.com/us/en/products/air/thermostats/wifi-thermostats/t5-smart-thermostat-without-c-wire-adapter-rcht8610wf2006-u/</t>
  </si>
  <si>
    <t>Nest or ecobee store</t>
  </si>
  <si>
    <t>GA02083-US</t>
  </si>
  <si>
    <t>Google Nest Thermostat - Smart Thermostat for Home - Programmable Wifi Thermostat - Fog</t>
  </si>
  <si>
    <t>Prices vary with color, so chose color closest to the average</t>
  </si>
  <si>
    <t>https://www.amazon.com/Google-Nest-Thermostat-Smart-Programmable/dp/B08HRWWCTR/ref=sr_1_3?dchild=1&amp;keywords=nest&amp;qid=1628802324&amp;sr=8-3&amp;th=1</t>
  </si>
  <si>
    <t>bed bath and beyond</t>
  </si>
  <si>
    <t xml:space="preserve">RTH9585WF1004 </t>
  </si>
  <si>
    <t>Honeywell Home RTH9585WF1004 Wi-Fi Smart Color Thermostat, 7 Day Programmable, Touch Screen, Energy Star, Alexa Ready</t>
  </si>
  <si>
    <t>https://www.amazon.com/Honeywell-RTH9585WF1004-Programmable-Thermostat-Required/dp/B075BF6V58/ref=sr_1_4?dchild=1&amp;keywords=honeywell+home&amp;qid=1628802604&amp;sr=8-4</t>
  </si>
  <si>
    <t>supply house</t>
  </si>
  <si>
    <t>Emerson Sensi Wi-Fi Smart Thermostat for Smart Home, DIY, Works With Alexa, Energy Star Certified, ST55</t>
  </si>
  <si>
    <t>https://www.amazon.com/Emerson-Thermostat-Version-Energy-Certified/dp/B01NB1OB0I/ref=sr_1_9?crid=1BIIZGAYGDFEI&amp;dchild=1&amp;keywords=smart+thermostat&amp;qid=1628802677&amp;sprefix=smart+%2Caps%2C711&amp;sr=8-9</t>
  </si>
  <si>
    <t>RCHT8610WF</t>
  </si>
  <si>
    <t>T5 WiFi 7-Day Programmable Smart Thermostat with Touchscreen Display</t>
  </si>
  <si>
    <t>https://www.homedepot.com/p/Honeywell-Home-T5-WiFi-7-Day-Programmable-Smart-Thermostat-with-Touchscreen-Display-RCHT8610WF/300011309#product-overview</t>
  </si>
  <si>
    <t>Programmable Tstats</t>
  </si>
  <si>
    <t>Nest Thermostat E</t>
  </si>
  <si>
    <t>lux</t>
  </si>
  <si>
    <t>LTX9600TS-A04</t>
  </si>
  <si>
    <t>3 Lite Smart Thermostat</t>
  </si>
  <si>
    <t>honeywell</t>
  </si>
  <si>
    <t>RTH2510B</t>
  </si>
  <si>
    <t>RCHT9510WFW2001</t>
  </si>
  <si>
    <t>T9 WiFi 7-Day Programmable Smart Thermostat with Touchscreen Display</t>
  </si>
  <si>
    <t>https://www.homedepot.com/p/Honeywell-Home-T9-WiFi-7-Day-Programmable-Smart-Thermostat-with-Touchscreen-Display-RCHT9510WFW2001/308156768</t>
  </si>
  <si>
    <t>cadet</t>
  </si>
  <si>
    <t>TH115-A-240D-B</t>
  </si>
  <si>
    <t>https://www.homedepot.com/p/Honeywell-Home-T5-WiFi-7-Day-Programmable-Smart-Thermostat-with-Touchscreen-Display-RCHT8610WF/300011309</t>
  </si>
  <si>
    <t>king electric</t>
  </si>
  <si>
    <t>K302PE</t>
  </si>
  <si>
    <t>GA01334-US</t>
  </si>
  <si>
    <t>Nest Thermostat - Smart Programmable Wi-Fi Thermostat - Snow</t>
  </si>
  <si>
    <t>https://www.homedepot.com/p/Google-Nest-Thermostat-Smart-Programmable-Wi-Fi-Thermostat-Fog-GA02083-US/314573213</t>
  </si>
  <si>
    <t>Hunter</t>
  </si>
  <si>
    <t>Wi-Fi Smart Color 7-Day Programmable Smart Thermostat with Color-Changing Touchscreen Display</t>
  </si>
  <si>
    <t>https://www.homedepot.com/p/Honeywell-Home-Wi-Fi-Smart-Color-7-Day-Programmable-Smart-Thermostat-with-Color-Changing-Touchscreen-Display-RTH9585WF/301665800</t>
  </si>
  <si>
    <t>Sensi Wi-Fi Smart Thermostat for Smart Home</t>
  </si>
  <si>
    <t>https://www.homedepot.com/p/Emerson-Sensi-Wi-Fi-Smart-Thermostat-for-Smart-Home-ST55/301231478</t>
  </si>
  <si>
    <t>Google Nest Smart Thermostat E - White</t>
  </si>
  <si>
    <t>ecobee ecobee3 lite Smart Thermostat US</t>
  </si>
  <si>
    <t>https://www.lowes.com/pd/ecobee-Black-Thermostat-with-Wi-Fi-Compatibility/5001640415</t>
  </si>
  <si>
    <t>Honeywell T9 Smart Thermostat Without Sensor Gray/White Smart Thermostat with Wi-Fi Compatibility</t>
  </si>
  <si>
    <t>https://www.lowes.com/pd/Honeywell-T9-Smart-Thermostat-Without-Sensor-Gray-White-Smart-Thermostat-with-Wi-Fi-Compatibility/1000833158</t>
  </si>
  <si>
    <t>RCHT8612WF2005/U</t>
  </si>
  <si>
    <t>Honeywell T5+ Smart Thermostat Selectable-Flexible Touch Screen Programmable Thermostat and and Wi-Fi Compatibility</t>
  </si>
  <si>
    <t>https://www.lowes.com/pd/Honeywell-T5-Smart-Thermostat-Selectable-Flexible-Touch-Screen-Programmable-Thermostat-and-and-Wi-Fi-Compatibility/1000502009</t>
  </si>
  <si>
    <t>Google Nest Smart Thermostat for Home in Snow</t>
  </si>
  <si>
    <t>https://www.lowes.com/pd/Google-G1/1003140002</t>
  </si>
  <si>
    <t>RTH9585WF1004/U</t>
  </si>
  <si>
    <t>Honeywell Wi-Fi Smart Color Silver Thermostat with Wi-Fi Compatibility</t>
  </si>
  <si>
    <t>https://www.lowes.com/pd/Honeywell-Wi-Fi-Smart-Color-Silver-Thermostat-with-Wi-Fi-Compatibility/1000309287</t>
  </si>
  <si>
    <t>‎CS1-WH1-B04</t>
  </si>
  <si>
    <t>LUX CS1 Smart Programmable Digital Wi-Fi Thermostat, Android and iOS App Compatible, Geofencing, Custom &amp; Auto Scheduling – White</t>
  </si>
  <si>
    <t>https://www.amazon.com/LUX-CS1-Programmable-Thermostat-Compatible/dp/B08C1NPG61/ref=sr_1_17?crid=37VSKWFF8FE2O&amp;dchild=1&amp;keywords=lux+thermostats&amp;qid=1628803068&amp;sprefix=lux+ther%2Caps%2C245&amp;sr=8-17</t>
  </si>
  <si>
    <t>Emerson Sensi White Thermostat with Wi-Fi Compatibility</t>
  </si>
  <si>
    <t>https://www.lowes.com/pd/Emerson-Sensi-White-Thermostat-with-Wi-Fi-Compatibility/1000241609</t>
  </si>
  <si>
    <t>https://www.newegg.com/white-nest-t4000es-wifi-thermostats-hvac/p/N82E16881860020?Description=nest%20e&amp;cm_re=nest_e-_-81-860-020-_-Product&amp;quicklink=true</t>
  </si>
  <si>
    <t>ecobee Lite SmartThermostat, Black, EB-STATE3LT-02 3 lite - 7 Day Programmable Smart Thermostat W/Touchscreen</t>
  </si>
  <si>
    <t>https://www.newegg.com/ecobee-eb-state3lt-02-wifi/p/3B3-000B-00003?Description=ecobee&amp;cm_re=ecobee-_-3B3-000B-00003-_-Product</t>
  </si>
  <si>
    <t>RCHT8610WF2006</t>
  </si>
  <si>
    <t>Honeywell Lyric T5 Wi-Fi Thermostat Dark Gray</t>
  </si>
  <si>
    <t>https://www.newegg.com/honeywell-rcht8610wf2006-thermostat-wifi/p/0FJ-009M-00009?Description=honeywell%20t5&amp;cm_re=honeywell_t5-_-9SIA17PEMK8979-_-Product&amp;quicklink=true</t>
  </si>
  <si>
    <t>Google Nest Thermostat 4th Gen GA02081-US Programmable Smart Wi-Fi Thermostat for Home - Charcoal</t>
  </si>
  <si>
    <t>Prices vary with color. Using Charcoal price because it's the only one in stock.</t>
  </si>
  <si>
    <t>https://www.newegg.com/p/35E-002F-00002</t>
  </si>
  <si>
    <t>RTH9585WF1004</t>
  </si>
  <si>
    <t>Honeywell Home - Smart Color Thermostat with Wi-Fi Connectivity, 7 Day Programmable, Customizable Color Touchscreen Display, ENERGY STAR Certified - Silver (RTH9585WF1004)</t>
  </si>
  <si>
    <t>https://www.newegg.com/honeywell-rth9585wf1004-thermostats-hvac-wifi/p/2ZR-0005-00016?Description=RTH9585WF&amp;cm_re=RTH9585WF-_-2ZR-0005-00016-_-Product</t>
  </si>
  <si>
    <t>Emerson Sensi Wi-Fi Thermostat for Smart Home</t>
  </si>
  <si>
    <t>https://www.newegg.com/p/35E-0011-00002?Description=smart%20thermostats&amp;cm_re=smart_thermostats-_-35E-0011-00002-_-Product</t>
  </si>
  <si>
    <t>Google Nest Thermostat Cotton Snow</t>
  </si>
  <si>
    <t>https://www.target.com/p/google-nest-thermostat-cotton-snow/-/A-80786143#lnk=sametab</t>
  </si>
  <si>
    <t>Google Nest Thermostat E in White</t>
  </si>
  <si>
    <t>https://www.walmart.com/ip/Google-Nest-Thermostat-E-in-White/298323673</t>
  </si>
  <si>
    <t>ecobee3 Lite Smart Thermostat 2.0, No Hub Required</t>
  </si>
  <si>
    <t>Walmart has multiple listings, so went with lowest price (close to typical price)</t>
  </si>
  <si>
    <t>https://www.walmart.com/ip/ecobee3-Lite-Smart-Thermostat-2-0-No-Hub-Required/264743623</t>
  </si>
  <si>
    <t>RCHT9510WFW2003/U</t>
  </si>
  <si>
    <t>Honeywell T9 Smart Programmable Touch-Screen Wi-Fi Thermostat White</t>
  </si>
  <si>
    <t>https://www.walmart.com/ip/Honeywell-T9-Smart-Programmable-Touch-Screen-Wi-Fi-Thermostat-White/750719375</t>
  </si>
  <si>
    <t>RCHT9510WFW2001/W</t>
  </si>
  <si>
    <t>Honeywell Lyric T5 Smart Thermostat, No Hub Required</t>
  </si>
  <si>
    <t>https://www.walmart.com/ip/Honeywell-Lyric-T5-Smart-Thermostat-No-Hub-Required/55375561</t>
  </si>
  <si>
    <t>Google Nest Thermostat - Programmable Smart Thermostat for Home - Charcoal</t>
  </si>
  <si>
    <t>https://www.walmart.com/ip/Google-Nest-Thermostat-Programmable-Smart-Thermostat-for-Home-Charcoal/231310631?selected=true</t>
  </si>
  <si>
    <t>RTH9585WF1004/W</t>
  </si>
  <si>
    <t>https://www.walmart.com/ip/Honeywell-Home-RTH9585WF1004-Wi-Fi-Smart-Color-Thermostat-7-Day-Programmable-Touch-Screen-Energy-Star-Alexa-Ready/349976330</t>
  </si>
  <si>
    <t>CS1</t>
  </si>
  <si>
    <t>LUX CS1 Smart Programmable Digital Wi-Fi Thermostat, Android and iOS App Compatible, Geofencing, Custom &amp; Auto Scheduling White</t>
  </si>
  <si>
    <t>https://www.walmart.com/ip/LUX-CS1-Smart-Programmable-Digital-Wi-Fi-Thermostat-Android-and-iOS-App-Compatible-Geofencing-Custom-Auto-Scheduling-White/661837674</t>
  </si>
  <si>
    <t>ST55U</t>
  </si>
  <si>
    <t>Emerson Sensi ST55U Smart Wi-FI Thermostat White</t>
  </si>
  <si>
    <t>https://www.walmart.com/ip/Emerson-Sensi-ST55U-Smart-Wi-FI-Thermostat-White/230073443</t>
  </si>
  <si>
    <t>Google Nest Smart Thermostat</t>
  </si>
  <si>
    <t>https://www.kohls.com/product/prd-4777393/google-nest-smart-thermostat-snow.jsp?color=Snow&amp;prdPV=5</t>
  </si>
  <si>
    <t>GA01334</t>
  </si>
  <si>
    <t>Nest Thermostat</t>
  </si>
  <si>
    <t>https://store.google.com/us/config/nest_thermostat?hl=en-US</t>
  </si>
  <si>
    <t>https://www.ecobee.com/en-us/smart-thermostats/smart-wifi-thermostat/?utm_source=google&amp;utm_medium=cpc&amp;utm_campaign=brandproducts_sg_gg_srch_US_conv_FFMC2021_tstat_ss_e3l&amp;utm_term=ecobee3%20lite&amp;gclsrc=aw.ds&amp;?cb=#Features-and-Specs</t>
  </si>
  <si>
    <t>https://shop.luxproducts.com/products/cs1?variant=31505926619209</t>
  </si>
  <si>
    <t>Google Nest Smart Thermostat in White</t>
  </si>
  <si>
    <t>https://www.bedbathandbeyond.com/store/product/google-nest-smart-thermostat/5568486</t>
  </si>
  <si>
    <t>Sensi Pro Wi-Fi Programmable Thermostat for Smart Home, 4H/2C</t>
  </si>
  <si>
    <t>https://www.supplyhouse.com/Emerson-1F87U-42WF-Sensi-Pro-Wi-Fi-Programmable-Thermostat-for-Smart-Home-4H-2C#qna-content</t>
  </si>
  <si>
    <t>Ecobee3 Lite Thermostat</t>
  </si>
  <si>
    <t>https://www.supplyhouse.com/Ecobee-EB-STATE3LT-02-Ecobee3-Lite-Thermostat</t>
  </si>
  <si>
    <t>CS1-WH1-B04</t>
  </si>
  <si>
    <t>CS1 Smart Thermostat - White (2 Heat - 1 Cool)</t>
  </si>
  <si>
    <t>https://www.supplyhouse.com/Lux-CS1-WH1-B04-CS1-Smart-Thermostat-White-2-Heat-1-Cool</t>
  </si>
  <si>
    <t>EB-STATe3L-01</t>
  </si>
  <si>
    <t>Ecobee3 Lite Thermostat Wi-Fi - Works with Amazon Alexa</t>
  </si>
  <si>
    <t>https://www.walmart.com/ip/Ecobee3-Lite-Thermostat-Wi-Fi-Works-with-Amazon-Alexa/884567055</t>
  </si>
  <si>
    <t>EB-STATE3LTP-02</t>
  </si>
  <si>
    <t>Ecobee EB-STATE3LTP-02 Thermostat Temperature or Weather Rcross the Room, Black</t>
  </si>
  <si>
    <t>https://www.walmart.com/ip/Ecobee-EB-STATE3LTP-02-Thermostat-Temperature-or-Weather-Rcross-the-Room-Black/389162636</t>
  </si>
  <si>
    <t>Honeywell Home T9 Wifi Smart Thermostat (9510)</t>
  </si>
  <si>
    <t>https://www.walmart.com/ip/Honeywell-Home-T9-Wifi-Smart-Thermostat-9510/114035704</t>
  </si>
  <si>
    <t>https://www.verizon.com/products/nest-thermostat-e/?sku=sku2630064</t>
  </si>
  <si>
    <t>Google Nest Thermostat</t>
  </si>
  <si>
    <t>https://www.verizon.com/products/google-nest-thermostat/?sku=sku4110152</t>
  </si>
  <si>
    <t>Nest T4000ES - E Thermostat in White</t>
  </si>
  <si>
    <t>https://www.overstock.com/Electronics/Nest-T4000ES-E-Thermostat-in-White/17085517/product.html?recset=ca02695b-16c7-4ece-9914-98f43a5ccd1f&amp;refccid=VT53XTI66SGJM5SAUPIJIXXAX4&amp;searchidx=1&amp;recalg=null&amp;recidx=1&amp;kwds=nest%20thermostat&amp;rfmt=</t>
  </si>
  <si>
    <t>Google Nest Thermostat, Black (GA02081-US)</t>
  </si>
  <si>
    <t>https://www.staples.com/google-nest-thermostat-black-ga02081-us/product_24467940?back=true</t>
  </si>
  <si>
    <t>Google Nest E Thermostat, White (T4000ES)</t>
  </si>
  <si>
    <t>https://www.staples.com/google-nest-e-thermostat-white-t4000es/product_24295580?back=true</t>
  </si>
  <si>
    <t>ecobee ecobee3 lite Smart Thermostat, Black (EB-STATE3LT-02)</t>
  </si>
  <si>
    <t>https://www.staples.com/ecobee-ecobee3-lite-smart-thermostat-black-eb-state3lt-02/product_IM19AC012?back=true</t>
  </si>
  <si>
    <t>EB-STATE3LT-02O</t>
  </si>
  <si>
    <t>Ecobee 3 Lite 2.0 (EB-STATE3LT-02O)</t>
  </si>
  <si>
    <t>https://www.staples.com/Ecobee-3-Lite-2-0/product_2710332?back=true</t>
  </si>
  <si>
    <t>Ecobee Ecobee3 Lite Smart Wi-Fi Thermostat</t>
  </si>
  <si>
    <t>https://www.build.com/ecobee-eb-state3lt-02/s1374556?uid=3246010&amp;searchId=SMHL0pJyvg</t>
  </si>
  <si>
    <t>Google Nest Nest Thermostats Connected Home</t>
  </si>
  <si>
    <t>https://www.build.com/google-nest-ga02081-us/s1762166?uid=4160993&amp;searchId=P0jM6cXb0L</t>
  </si>
  <si>
    <t>T4001ES</t>
  </si>
  <si>
    <t>Google Nest Nest Thermostat E (Pro Model)</t>
  </si>
  <si>
    <t>https://www.build.com/google-nest-t4001es/s1692690?uid=3994634&amp;searchId=xvgnaNalaU</t>
  </si>
  <si>
    <t xml:space="preserve">TX9600TS </t>
  </si>
  <si>
    <t>Lux Products TX9600TS Programmable Large Touchscreen Heating Cooling Thermostat, White</t>
  </si>
  <si>
    <t>Programmable</t>
  </si>
  <si>
    <t>https://www.amazon.com/Lux-Products-TX9600TS-Thermostat-White/dp/B0044UYVFW/ref=sr_1_4?dchild=1&amp;keywords=lux+programmable+thermostat&amp;qid=1628874282&amp;s=hi&amp;sr=1-4</t>
  </si>
  <si>
    <t>RTH2510B1018</t>
  </si>
  <si>
    <t>Honeywell Home RTH7600D 7-Day Programmable Touchscreen Thermostat, White</t>
  </si>
  <si>
    <t>https://www.amazon.com/Honeywell-RTH2510B-Programmable-Thermostat-Backlight/dp/B00FOVI5DO/ref=sr_1_1?dchild=1&amp;keywords=RTH2510B&amp;qid=1628876059&amp;s=hi&amp;sr=1-1&amp;th=1</t>
  </si>
  <si>
    <t>Cadet</t>
  </si>
  <si>
    <t>Cadet TH115-A-240D-B Electronic PROGRAMMABLE STAT Double Pole White</t>
  </si>
  <si>
    <t>https://www.amazon.com/Cadet-TH115-240D-B-ELECTRONIC-PROGRAMMABLE/dp/B00JV3D0DQ/ref=sr_1_4?dchild=1&amp;keywords=cadet+programmable+thermostat&amp;qid=1628875122&amp;sr=8-4</t>
  </si>
  <si>
    <t>King Electric</t>
  </si>
  <si>
    <t>KING K302PE ClearTouch Electronic 7-Day Programmable Thermostat, DP, 120/208/240V, 15A, White</t>
  </si>
  <si>
    <t>https://www.amazon.com/King-Electric-K302PE-ClearTouch-Programmable/dp/B0784TZYJY/ref=sr_1_2?dchild=1&amp;keywords=king+k302pe&amp;qid=1628880214&amp;s=hi&amp;sr=1-2</t>
  </si>
  <si>
    <t>7-Day Touchscreen Universal Application Programmable Thermostat</t>
  </si>
  <si>
    <t>https://www.homedepot.com/p/Lux-7-Day-Touchscreen-Universal-Application-Programmable-Thermostat-LTX9600TS-A04/204356294</t>
  </si>
  <si>
    <t>Hunter 44157 - 5/2-Day Digital Programmable Thermostat (Home Thermostat, AC, Heat)</t>
  </si>
  <si>
    <t>https://www.amazon.com/Hunter-44157-Digital-Programmable-Thermostat/dp/B00KO92D3Y/ref=sr_1_1?dchild=1&amp;keywords=hunter+44157&amp;qid=1628876626&amp;s=hi&amp;sr=1-1</t>
  </si>
  <si>
    <t>5/2-Day Digital Room Programmable Thermostat</t>
  </si>
  <si>
    <t>https://www.homedepot.com/p/Hunter-5-2-Day-Digital-Room-Programmable-Thermostat-44157/205793179</t>
  </si>
  <si>
    <t>7-Day Programmable Thermostat with Digital Backlit Display</t>
  </si>
  <si>
    <t>https://www.homedepot.com/p/Honeywell-Home-7-Day-Programmable-Thermostat-with-Digital-Backlit-Display-RTH2510B/203628789</t>
  </si>
  <si>
    <t>7-Day Double-Pole 208/240-Volt Electronic Programmable Thermostat</t>
  </si>
  <si>
    <t>Thermostat 7-Day Programmable, Double Pole 120/208/240-Volt 15 Amp</t>
  </si>
  <si>
    <t>https://www.homedepot.com/p/King-Electric-Thermostat-7-Day-Programmable-Double-Pole-120-208-240-Volt-15-Amp-K302PE/309128373</t>
  </si>
  <si>
    <t>TX9600TS</t>
  </si>
  <si>
    <t>Lux 7-day Touch Screen Programmable Thermostat</t>
  </si>
  <si>
    <t>https://www.lowes.com/pd/Lux-7-day-Touch-Screen-Programmable-Thermostat/50066689</t>
  </si>
  <si>
    <t>RTH2510B1018/U1</t>
  </si>
  <si>
    <t>Honeywell Programmable Thermostats 7-day Programmable Thermostat</t>
  </si>
  <si>
    <t>https://www.lowes.com/pd/Honeywell-Programmable-Thermostats-7-day-Programmable-Thermostat/1000280211</t>
  </si>
  <si>
    <t>RTH2510B1000/U</t>
  </si>
  <si>
    <t>Honeywell 7-Day Programmable Thermostat</t>
  </si>
  <si>
    <t>https://www.target.com/p/honeywell-7-day-programmable-thermostat/-/A-15023947#lnk=sametab</t>
  </si>
  <si>
    <t>Lux TX9600TS 7-Day Touchscreen Programmble Thermostat</t>
  </si>
  <si>
    <t>https://www.walmart.com/ip/Lux-TX9600TS-7-Day-Touchscreen-Programmble-Thermostat/46759457</t>
  </si>
  <si>
    <t>Lux Products TX9600TS Universal 7-Day Programmile Touch Screen Thermostat</t>
  </si>
  <si>
    <t>https://www.walmart.com/ip/Lux-Products-TX9600TS-Universal-7-Day-Programmile-Touch-Screen-Thermostat/383389728</t>
  </si>
  <si>
    <t>CADET TH115-A-240D-B Electronic Programmable Thermostat , Wall Mount, Hardwired ,</t>
  </si>
  <si>
    <t>https://www.walmart.com/ip/CADET-TH115-A-240D-B-Electronic-Programmable-Thermostat-Wall-Mount-Hardwired/48891792</t>
  </si>
  <si>
    <t>Cadet TH115 Heating Touch Screen Programmable Thermostat</t>
  </si>
  <si>
    <t>https://www.walmart.com/ip/Cadet-TH115-Heating-Touch-Screen-Programmable-Thermostat/154178552</t>
  </si>
  <si>
    <t>King Electric Line Voltage Programmable Double Pole Thermostat, K302PE</t>
  </si>
  <si>
    <t>https://www.walmart.com/ip/King-Electric-Line-Voltage-Programmable-Double-Pole-Thermostat-K302PE/853870931</t>
  </si>
  <si>
    <t>KING K302PE ClearTouch Electronic 7-Day Programmable Thermostat, DP, 120/208/240V, 15A, White, 7-Day Fully Programmable By Visit the KING Store</t>
  </si>
  <si>
    <t>https://www.walmart.com/ip/KING-K302PE-ClearTouch-Electronic-7-Day-Programmable-Thermostat-DP-120-208-240V-15A-White-7-Day-Fully-Programmable-By-Visit-the-KING-Store/449285268</t>
  </si>
  <si>
    <t>Hunter Home Comfort 44157 White Digital 5/2 Day Programmable Thermostat</t>
  </si>
  <si>
    <t>https://www.walmart.com/ip/Hunter-Home-Comfort-44157-White-Digital-5-2-Day-Programmable-Thermostat/165098376</t>
  </si>
  <si>
    <t>https://www.walmart.com/ip/Hunter-44157-5-2-Day-Digital-Programmable-Thermostat-Home-Thermostat-AC-Heat/435339962</t>
  </si>
  <si>
    <t>Hunter 44157-5/2-Day Digital Programmable Thermostat (Home Thermostat, AC, Heat)</t>
  </si>
  <si>
    <t>https://www.walmart.com/ip/Hunter-44157-5-2-Day-Digital-Programmable-Thermostat-Home-Thermostat-AC-Heat/675667341</t>
  </si>
  <si>
    <t>5/2 Day Programmable Thermostat (44157)</t>
  </si>
  <si>
    <t>https://www.walmart.com/ip/5-2-Day-Programmable-Thermostat-44157/967131642</t>
  </si>
  <si>
    <t>Honeywell 7 Day Programmable Thermostat</t>
  </si>
  <si>
    <t>https://jacksonsystems.com/product/honeywell-retail-7-day-programmable/</t>
  </si>
  <si>
    <t>RTH2510B1019</t>
  </si>
  <si>
    <t>Honeywell Programmable Thermostat with Backlight</t>
  </si>
  <si>
    <t>https://www.yomozon.com/Honeywell-Programmable-Thermostat-with-backlight/</t>
  </si>
  <si>
    <t>RTH2510B1018/E1</t>
  </si>
  <si>
    <t>7-Day Programmable Thermostat</t>
  </si>
  <si>
    <t>https://www.fleetfarm.com/detail/honeywell-7-day-programmable-thermostat/0000000009644?utm_source=google&amp;utm_medium=surfaces&amp;utm_campaign=shopping%20feed&amp;utm_content=free%20google%20shopping%20clicks</t>
  </si>
  <si>
    <t>Honeywell Home Daily Programmable Digital Thermostat White</t>
  </si>
  <si>
    <t>https://www.supplyhog.com/c/heating-ventilation-air-conditioning/heating-system-parts/thermostats-parts/p/honeywell-daily-programmable-thermostat-2</t>
  </si>
  <si>
    <t>GT4000ES</t>
  </si>
  <si>
    <t>Single Stage Programmable Thermostat</t>
  </si>
  <si>
    <t>https://www.ferguson.com/product/google-nest-single-stage-programmable-thermostat-gt4000es/_/R-7361739</t>
  </si>
  <si>
    <t>Thermostat E-Smart-White</t>
  </si>
  <si>
    <t>https://www.zoro.com/nest-thermostat-e-smart-white-t4000es/i/G1463967/</t>
  </si>
  <si>
    <t>Google Nest Smart Thermostat (Choose Color)</t>
  </si>
  <si>
    <t>https://www.samsclub.com/p/google-nest-smart-thermostat/prod25131448</t>
  </si>
  <si>
    <t>Google Thermostat - For HVAC System</t>
  </si>
  <si>
    <t>https://www.officedepot.com/a/products/5207433/Google-Thermostat-For-HVAC-System/?utm_source=google&amp;utm_medium=sag</t>
  </si>
  <si>
    <t>Google Nest - Programmable Smart Wi-Fi Thermostat In Snow</t>
  </si>
  <si>
    <t>https://www.brandsmartusa.com/google-nest/246988/programmable-smart-wi-fi-thermostat-in-snow.htm</t>
  </si>
  <si>
    <t>ecobee3 Lite Thermostat</t>
  </si>
  <si>
    <t>https://jacksonsystems.com/product/ecobee3-lite-pro-thermostat/</t>
  </si>
  <si>
    <t>Ecobee3 Lite</t>
  </si>
  <si>
    <t>https://www.hellotech.com/products/ecobee3-thermostat?utm_medium=Organic&amp;utm_source=Google%20Merchant%20Center&amp;utm_content=Ecobee3_Lite</t>
  </si>
  <si>
    <t>EB-STATe3LTP-02</t>
  </si>
  <si>
    <t>Ecobee3 Lite Smart WiFi Thermostat PRO EB-STATe3LTP-02</t>
  </si>
  <si>
    <t>https://www.govets.com/index.php/ecobee-inc-hvac-r-controls-627988303253-281-19369b22.html</t>
  </si>
  <si>
    <t>EB-STATE3LTP-02 - Wifi Enabled Smart Thermostat</t>
  </si>
  <si>
    <t>https://www.coldaircentral.com/products/ecobee-wifi-enabled-smart-thermostat-eb-state3ltp-02?variant=40287711985814&amp;currency=USD&amp;utm_medium=product_sync&amp;utm_source=google&amp;utm_content=sag_organic&amp;utm_campaign=sag_organic</t>
  </si>
  <si>
    <t>Ecobee EB-STATE3LTP-02 Ecobee3 Lite Pro Smart Thermostat</t>
  </si>
  <si>
    <t>https://www.platt.com/platt-electric-supply/Thermostats-Controllers-Programmable/Ecobee/EB-STATE3LTP-02/product.aspx?zpid=230533&amp;utm_source=google&amp;utm_medium=organic&amp;utm_campaign=organicshopping</t>
  </si>
  <si>
    <t>Google Nest Thermostat Programmable Smart Wi-Fi Thermostat for Home - Snow</t>
  </si>
  <si>
    <t>https://www.microcenter.com/product/630304/Nest_Thermostat_Programmable_Smart_Wi-Fi_Thermostat_for_Home_-_Snow</t>
  </si>
  <si>
    <t>https://www.buildclub.com/product/bc0_425684117</t>
  </si>
  <si>
    <t>Google Nest Thermostat Fog</t>
  </si>
  <si>
    <t>Sold by Michigan Utility so might be invalid</t>
  </si>
  <si>
    <t>https://consumersenergystore.com/Google-Nest-Thermostat-Fog/I-NSTTSTATX-01-XFOG-XXXX-V1.html</t>
  </si>
  <si>
    <t>ecobee3 lite thermostat</t>
  </si>
  <si>
    <t>https://consumersenergystore.com/ecobee3-lite-thermostat/P-ECO03LITE.html</t>
  </si>
  <si>
    <t>2018 Rebate</t>
  </si>
  <si>
    <t>2019 Rebate</t>
  </si>
  <si>
    <t>Average Rebate</t>
  </si>
  <si>
    <t>2018 DI</t>
  </si>
  <si>
    <t>2019 DI</t>
  </si>
  <si>
    <t>Average DI</t>
  </si>
  <si>
    <t>Average Cost</t>
  </si>
  <si>
    <t>Using the regular Google Nest, not the Nest E because it's no longer in production</t>
  </si>
  <si>
    <t>Removed 1% from 2018 DI "Nest" so it totals 100%</t>
  </si>
  <si>
    <t>Added 1% to 2018 rebate "Other" so it totals 100%</t>
  </si>
  <si>
    <t xml:space="preserve">Weighted Average </t>
  </si>
  <si>
    <t>Thermostat Brand</t>
  </si>
  <si>
    <t>Thermostats from SCE 2020 PY.
Nest E no longer being manufacturered so is removed.</t>
  </si>
  <si>
    <t xml:space="preserve">Google Nest is updated Nest E, with lower price point. </t>
  </si>
  <si>
    <t>Excluded</t>
  </si>
  <si>
    <t>Rebate Program</t>
  </si>
  <si>
    <t>Direct Install Program</t>
  </si>
  <si>
    <t>Smart Thermostat Costs per Program</t>
  </si>
  <si>
    <t>Baseline Programmable Thermostat Costs</t>
  </si>
  <si>
    <t>Average</t>
  </si>
  <si>
    <t>Residential Smart Communicating Thermostat - Rebate Programs</t>
  </si>
  <si>
    <t>Residential Smart Communicating Thermostat - Direct Install Programs</t>
  </si>
  <si>
    <t>Measure</t>
  </si>
  <si>
    <t>2021 Cost Indices</t>
  </si>
  <si>
    <t>Estimated Tax</t>
  </si>
  <si>
    <t>Cost ID</t>
  </si>
  <si>
    <t>SWHC039_04_M001</t>
  </si>
  <si>
    <t>SWHC039_04_M002</t>
  </si>
  <si>
    <t>SWHC039_04_B001</t>
  </si>
  <si>
    <t>Impact Type</t>
  </si>
  <si>
    <t>DnDeemed</t>
  </si>
  <si>
    <t>DnDeemDI</t>
  </si>
  <si>
    <t>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</si>
</sst>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quot;$&quot;#,##0.00"/>
    <numFmt numFmtId="165" formatCode="0.0%"/>
  </numFmts>
  <fonts count="11"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u/>
      <sz val="11"/>
      <color theme="10"/>
      <name val="Calibri"/>
      <family val="2"/>
      <scheme val="minor"/>
    </font>
    <font>
      <i/>
      <sz val="9"/>
      <color theme="1"/>
      <name val="Calibri"/>
      <family val="2"/>
      <scheme val="minor"/>
    </font>
    <font>
      <b/>
      <sz val="10"/>
      <color rgb="FF000000"/>
      <name val="Calibri"/>
      <family val="2"/>
      <scheme val="minor"/>
    </font>
    <font>
      <sz val="10"/>
      <color rgb="FF000000"/>
      <name val="Calibri"/>
      <family val="2"/>
      <scheme val="minor"/>
    </font>
    <font>
      <sz val="11"/>
      <color rgb="FF000000"/>
      <name val="Calibri"/>
      <family val="2"/>
      <scheme val="minor"/>
    </font>
    <font>
      <sz val="8"/>
      <name val="Calibri"/>
      <family val="2"/>
      <scheme val="minor"/>
    </font>
    <font>
      <sz val="11"/>
      <color rgb="FF222222"/>
      <name val="Calibri"/>
      <family val="2"/>
      <scheme val="minor"/>
    </font>
  </fonts>
  <fills count="8">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style="thin">
        <color theme="4"/>
      </top>
      <bottom/>
      <diagonal/>
    </border>
    <border>
      <left style="thin">
        <color indexed="64"/>
      </left>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4" fillId="0" borderId="0" applyNumberFormat="0" applyFill="0" applyBorder="0" applyAlignment="0" applyProtection="0"/>
    <xf numFmtId="44" fontId="1" fillId="0" borderId="0" applyFont="0" applyFill="0" applyBorder="0" applyAlignment="0" applyProtection="0"/>
  </cellStyleXfs>
  <cellXfs count="71">
    <xf numFmtId="0" fontId="0" fillId="0" borderId="0" xfId="0"/>
    <xf numFmtId="0" fontId="0" fillId="0" borderId="1" xfId="0" applyBorder="1"/>
    <xf numFmtId="164" fontId="0" fillId="0" borderId="1" xfId="0" applyNumberFormat="1" applyBorder="1"/>
    <xf numFmtId="0" fontId="2" fillId="0" borderId="1" xfId="0" applyFont="1" applyBorder="1"/>
    <xf numFmtId="9" fontId="0" fillId="0" borderId="1" xfId="1" applyFont="1" applyBorder="1"/>
    <xf numFmtId="0" fontId="0" fillId="0" borderId="2" xfId="0" applyBorder="1"/>
    <xf numFmtId="164" fontId="0" fillId="0" borderId="2" xfId="0" applyNumberFormat="1" applyBorder="1"/>
    <xf numFmtId="0" fontId="0" fillId="2" borderId="3" xfId="0" applyFill="1" applyBorder="1"/>
    <xf numFmtId="0" fontId="0" fillId="2" borderId="4" xfId="0" applyFill="1" applyBorder="1"/>
    <xf numFmtId="0" fontId="0" fillId="2" borderId="5" xfId="0" applyFill="1" applyBorder="1"/>
    <xf numFmtId="0" fontId="3" fillId="2" borderId="6" xfId="0" applyFont="1" applyFill="1" applyBorder="1"/>
    <xf numFmtId="0" fontId="0" fillId="2" borderId="0" xfId="0" applyFill="1" applyBorder="1"/>
    <xf numFmtId="0" fontId="0" fillId="2" borderId="7" xfId="0" applyFill="1" applyBorder="1"/>
    <xf numFmtId="0" fontId="0" fillId="2" borderId="6" xfId="0" applyFill="1" applyBorder="1"/>
    <xf numFmtId="0" fontId="0" fillId="2" borderId="8" xfId="0" applyFill="1" applyBorder="1"/>
    <xf numFmtId="0" fontId="0" fillId="2" borderId="9" xfId="0" applyFill="1" applyBorder="1"/>
    <xf numFmtId="0" fontId="0" fillId="2" borderId="10" xfId="0" applyFill="1" applyBorder="1"/>
    <xf numFmtId="0" fontId="5" fillId="0" borderId="0" xfId="0" applyFont="1"/>
    <xf numFmtId="0" fontId="2" fillId="0" borderId="1" xfId="0" applyFont="1" applyBorder="1" applyAlignment="1">
      <alignment wrapText="1"/>
    </xf>
    <xf numFmtId="0" fontId="0" fillId="0" borderId="1" xfId="0" applyBorder="1" applyAlignment="1">
      <alignment wrapText="1"/>
    </xf>
    <xf numFmtId="0" fontId="0" fillId="0" borderId="0" xfId="0" applyAlignment="1">
      <alignment wrapText="1"/>
    </xf>
    <xf numFmtId="0" fontId="0" fillId="0" borderId="1" xfId="0" applyBorder="1" applyAlignment="1"/>
    <xf numFmtId="44" fontId="2" fillId="0" borderId="1" xfId="3" applyFont="1" applyBorder="1"/>
    <xf numFmtId="44" fontId="0" fillId="0" borderId="1" xfId="3" applyFont="1" applyBorder="1" applyAlignment="1"/>
    <xf numFmtId="44" fontId="0" fillId="0" borderId="1" xfId="3" applyFont="1" applyBorder="1"/>
    <xf numFmtId="44" fontId="0" fillId="0" borderId="0" xfId="3" applyFont="1"/>
    <xf numFmtId="0" fontId="6" fillId="3" borderId="1" xfId="0" applyFont="1" applyFill="1" applyBorder="1" applyAlignment="1">
      <alignment vertical="center" wrapText="1"/>
    </xf>
    <xf numFmtId="8" fontId="7" fillId="0" borderId="1" xfId="0" applyNumberFormat="1" applyFont="1" applyBorder="1" applyAlignment="1">
      <alignment vertical="center"/>
    </xf>
    <xf numFmtId="0" fontId="6"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8" fontId="7" fillId="0" borderId="1" xfId="0" applyNumberFormat="1" applyFont="1" applyBorder="1" applyAlignment="1">
      <alignment horizontal="center" vertical="center"/>
    </xf>
    <xf numFmtId="0" fontId="0" fillId="0" borderId="0" xfId="0" applyAlignment="1">
      <alignment horizontal="center"/>
    </xf>
    <xf numFmtId="0" fontId="8" fillId="0" borderId="0" xfId="0" applyFont="1"/>
    <xf numFmtId="2" fontId="7" fillId="0" borderId="1" xfId="0" applyNumberFormat="1" applyFont="1" applyBorder="1" applyAlignment="1">
      <alignment vertical="center"/>
    </xf>
    <xf numFmtId="9" fontId="0" fillId="0" borderId="1" xfId="0" applyNumberFormat="1" applyBorder="1"/>
    <xf numFmtId="0" fontId="0" fillId="0" borderId="4" xfId="0" applyBorder="1" applyAlignment="1">
      <alignment wrapText="1"/>
    </xf>
    <xf numFmtId="0" fontId="0" fillId="5" borderId="0" xfId="0" applyFill="1"/>
    <xf numFmtId="0" fontId="0" fillId="0" borderId="0" xfId="0" applyAlignment="1">
      <alignment horizontal="left"/>
    </xf>
    <xf numFmtId="0" fontId="4" fillId="0" borderId="0" xfId="2"/>
    <xf numFmtId="8" fontId="6" fillId="7" borderId="1" xfId="0" applyNumberFormat="1" applyFont="1" applyFill="1" applyBorder="1" applyAlignment="1">
      <alignment horizontal="center" vertical="center"/>
    </xf>
    <xf numFmtId="0" fontId="0" fillId="6" borderId="1" xfId="0" applyFill="1" applyBorder="1"/>
    <xf numFmtId="0" fontId="0" fillId="4" borderId="1" xfId="0" applyFill="1" applyBorder="1"/>
    <xf numFmtId="0" fontId="0" fillId="0" borderId="11" xfId="0" applyBorder="1"/>
    <xf numFmtId="0" fontId="0" fillId="0" borderId="12" xfId="0" applyBorder="1"/>
    <xf numFmtId="0" fontId="0" fillId="0" borderId="13" xfId="0" applyBorder="1"/>
    <xf numFmtId="8" fontId="0" fillId="0" borderId="1" xfId="0" applyNumberFormat="1" applyBorder="1"/>
    <xf numFmtId="0" fontId="2" fillId="0" borderId="14" xfId="0" applyFont="1" applyBorder="1"/>
    <xf numFmtId="0" fontId="2" fillId="0" borderId="15" xfId="0" applyFont="1" applyBorder="1"/>
    <xf numFmtId="0" fontId="2" fillId="0" borderId="16" xfId="0" applyFont="1" applyBorder="1"/>
    <xf numFmtId="0" fontId="0" fillId="0" borderId="0" xfId="0" applyAlignment="1">
      <alignment vertical="center"/>
    </xf>
    <xf numFmtId="0" fontId="0" fillId="0" borderId="1" xfId="0" applyBorder="1" applyAlignment="1">
      <alignment vertical="center"/>
    </xf>
    <xf numFmtId="44" fontId="0" fillId="0" borderId="1" xfId="3" applyFont="1" applyBorder="1" applyAlignment="1">
      <alignment vertical="center"/>
    </xf>
    <xf numFmtId="0" fontId="0" fillId="0" borderId="1" xfId="0" applyBorder="1" applyAlignment="1">
      <alignment vertical="center" wrapText="1"/>
    </xf>
    <xf numFmtId="0" fontId="0" fillId="0" borderId="18" xfId="0" applyBorder="1"/>
    <xf numFmtId="0" fontId="0" fillId="0" borderId="1" xfId="0" applyBorder="1" applyAlignment="1">
      <alignment horizontal="left"/>
    </xf>
    <xf numFmtId="0" fontId="10" fillId="0" borderId="0" xfId="0" applyFont="1"/>
    <xf numFmtId="6" fontId="0" fillId="0" borderId="0" xfId="0" applyNumberFormat="1"/>
    <xf numFmtId="8" fontId="0" fillId="0" borderId="0" xfId="3" applyNumberFormat="1" applyFont="1"/>
    <xf numFmtId="9" fontId="0" fillId="5" borderId="1" xfId="0" applyNumberFormat="1" applyFill="1" applyBorder="1"/>
    <xf numFmtId="0" fontId="0" fillId="5" borderId="1" xfId="0" applyFill="1" applyBorder="1"/>
    <xf numFmtId="165" fontId="0" fillId="0" borderId="1" xfId="0" applyNumberFormat="1" applyBorder="1"/>
    <xf numFmtId="0" fontId="0" fillId="0" borderId="0" xfId="0" applyBorder="1" applyAlignment="1">
      <alignment vertical="center"/>
    </xf>
    <xf numFmtId="0" fontId="0" fillId="5" borderId="1" xfId="0" applyFill="1" applyBorder="1" applyAlignment="1">
      <alignment vertical="center"/>
    </xf>
    <xf numFmtId="0" fontId="0" fillId="5" borderId="19" xfId="0" applyFill="1" applyBorder="1" applyAlignment="1">
      <alignment vertical="center"/>
    </xf>
    <xf numFmtId="0" fontId="0" fillId="0" borderId="19" xfId="0" applyBorder="1" applyAlignment="1">
      <alignment vertical="center"/>
    </xf>
    <xf numFmtId="0" fontId="0" fillId="0" borderId="17" xfId="0" applyFill="1" applyBorder="1"/>
    <xf numFmtId="10" fontId="0" fillId="0" borderId="1" xfId="0" applyNumberFormat="1" applyBorder="1"/>
    <xf numFmtId="0" fontId="0" fillId="0" borderId="0" xfId="0" applyBorder="1"/>
    <xf numFmtId="0" fontId="0" fillId="5" borderId="18" xfId="0" applyFill="1" applyBorder="1"/>
    <xf numFmtId="0" fontId="0" fillId="5" borderId="0" xfId="0" applyFill="1" applyAlignment="1">
      <alignment horizontal="center" wrapText="1"/>
    </xf>
    <xf numFmtId="0" fontId="0" fillId="0" borderId="1" xfId="0" applyBorder="1" applyAlignment="1">
      <alignment horizontal="left" vertical="center" wrapText="1"/>
    </xf>
  </cellXfs>
  <cellStyles count="4">
    <cellStyle name="Currency" xfId="3" builtinId="4"/>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8</xdr:col>
      <xdr:colOff>63543</xdr:colOff>
      <xdr:row>1</xdr:row>
      <xdr:rowOff>31909</xdr:rowOff>
    </xdr:from>
    <xdr:to>
      <xdr:col>21</xdr:col>
      <xdr:colOff>598714</xdr:colOff>
      <xdr:row>31</xdr:row>
      <xdr:rowOff>44824</xdr:rowOff>
    </xdr:to>
    <xdr:sp macro="" textlink="">
      <xdr:nvSpPr>
        <xdr:cNvPr id="4" name="TextBox 3">
          <a:extLst>
            <a:ext uri="{FF2B5EF4-FFF2-40B4-BE49-F238E27FC236}">
              <a16:creationId xmlns:a16="http://schemas.microsoft.com/office/drawing/2014/main" id="{30679C22-F6B0-431A-A9A8-194FCA55D1B4}"/>
            </a:ext>
          </a:extLst>
        </xdr:cNvPr>
        <xdr:cNvSpPr txBox="1"/>
      </xdr:nvSpPr>
      <xdr:spPr>
        <a:xfrm>
          <a:off x="6329872" y="211203"/>
          <a:ext cx="8459971" cy="669162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Cost Update</a:t>
          </a:r>
          <a:r>
            <a:rPr lang="en-US" sz="1400" b="1" baseline="0"/>
            <a:t> Methodology and </a:t>
          </a:r>
          <a:r>
            <a:rPr lang="en-US" sz="1400" b="1"/>
            <a:t>Approach</a:t>
          </a:r>
        </a:p>
        <a:p>
          <a:endParaRPr lang="en-US" sz="1200" b="1"/>
        </a:p>
        <a:p>
          <a:r>
            <a:rPr lang="en-US" sz="1100" b="1"/>
            <a:t>Material Costs: </a:t>
          </a:r>
        </a:p>
        <a:p>
          <a:r>
            <a:rPr lang="en-US" sz="1100"/>
            <a:t>The measure case cost for the smart thermostats was obtained through online prices from various retailer websites in the third quarter of 2021. All the smart thermostat models are EnergyStar certified and meet the workpaper eligibility requirements. The list of the retailers can be found on the "Online Retailer Data" tab. </a:t>
          </a:r>
        </a:p>
        <a:p>
          <a:endParaRPr lang="en-US" sz="1100"/>
        </a:p>
        <a:p>
          <a:endParaRPr lang="en-US" sz="1100"/>
        </a:p>
        <a:p>
          <a:r>
            <a:rPr lang="en-US" sz="1100">
              <a:solidFill>
                <a:sysClr val="windowText" lastClr="000000"/>
              </a:solidFill>
            </a:rPr>
            <a:t>The</a:t>
          </a:r>
          <a:r>
            <a:rPr lang="en-US" sz="1100" baseline="0">
              <a:solidFill>
                <a:sysClr val="windowText" lastClr="000000"/>
              </a:solidFill>
            </a:rPr>
            <a:t> breakdown of the type of thermostats participating in the program was found from the 2019 PY Impact Evaluation of Smart Thermostats table 2-6. Specifically models associated with each brand were informed from input SCE direct install programs for 2020. The Nest E thermostats used in 2020 was replaced in 2021 with the Google Nest thermostat and is no longer manufactured. Thus, Nest E cost were excluded in this analysis. </a:t>
          </a:r>
          <a:r>
            <a:rPr lang="en-US" sz="1100" baseline="0"/>
            <a:t>The cost for the  "Other" thermostats was estimated using the average cost of all other EnergyStar certified smart thermostat models. The ratios of the thermostat type/model were used to establish a weighted measure case cost. </a:t>
          </a:r>
        </a:p>
        <a:p>
          <a:endParaRPr lang="en-US" sz="1100"/>
        </a:p>
        <a:p>
          <a:r>
            <a:rPr lang="en-US" sz="1100">
              <a:solidFill>
                <a:schemeClr val="dk1"/>
              </a:solidFill>
              <a:effectLst/>
              <a:latin typeface="+mn-lt"/>
              <a:ea typeface="+mn-ea"/>
              <a:cs typeface="+mn-cs"/>
            </a:rPr>
            <a:t>The base case cost for thermostats was obtained</a:t>
          </a:r>
          <a:r>
            <a:rPr lang="en-US" sz="1100" baseline="0">
              <a:solidFill>
                <a:schemeClr val="dk1"/>
              </a:solidFill>
              <a:effectLst/>
              <a:latin typeface="+mn-lt"/>
              <a:ea typeface="+mn-ea"/>
              <a:cs typeface="+mn-cs"/>
            </a:rPr>
            <a:t> in a similar way to the measure case costs, through </a:t>
          </a:r>
          <a:r>
            <a:rPr lang="en-US" sz="1100">
              <a:solidFill>
                <a:schemeClr val="dk1"/>
              </a:solidFill>
              <a:effectLst/>
              <a:latin typeface="+mn-lt"/>
              <a:ea typeface="+mn-ea"/>
              <a:cs typeface="+mn-cs"/>
            </a:rPr>
            <a:t>online retailers. Per the 2018 PY Impact Evaluation of Smart</a:t>
          </a:r>
          <a:r>
            <a:rPr lang="en-US" sz="1100" baseline="0">
              <a:solidFill>
                <a:schemeClr val="dk1"/>
              </a:solidFill>
              <a:effectLst/>
              <a:latin typeface="+mn-lt"/>
              <a:ea typeface="+mn-ea"/>
              <a:cs typeface="+mn-cs"/>
            </a:rPr>
            <a:t> Thermostats, the baseline equipment used in the analysis is a standard programmable thermostat. Therefore, only programmable thermostats were used in the cost analysis. </a:t>
          </a:r>
          <a:endParaRPr lang="en-US" sz="1100"/>
        </a:p>
        <a:p>
          <a:endParaRPr lang="en-US" sz="1100"/>
        </a:p>
        <a:p>
          <a:r>
            <a:rPr lang="en-US" sz="1100"/>
            <a:t>The total equipment cost includes 8.75% tax. Shipping cost has not been included in the material price as majority of the retailers offer free shipping.</a:t>
          </a:r>
        </a:p>
        <a:p>
          <a:endParaRPr lang="en-US" sz="1100"/>
        </a:p>
        <a:p>
          <a:r>
            <a:rPr lang="en-US" sz="1100"/>
            <a:t>See Measure Cost Summary</a:t>
          </a:r>
          <a:r>
            <a:rPr lang="en-US" sz="1100" baseline="0"/>
            <a:t> </a:t>
          </a:r>
          <a:r>
            <a:rPr lang="en-US" sz="1100"/>
            <a:t>Tab for details on material costs.</a:t>
          </a:r>
        </a:p>
        <a:p>
          <a:endParaRPr lang="en-US" sz="1100"/>
        </a:p>
        <a:p>
          <a:r>
            <a:rPr lang="en-US" sz="1100" b="1"/>
            <a:t>Labor Cost</a:t>
          </a:r>
          <a:endParaRPr lang="en-US" sz="1100" b="1" baseline="0"/>
        </a:p>
        <a:p>
          <a:r>
            <a:rPr lang="en-US" sz="1100" b="0" baseline="0"/>
            <a:t>The labor costs for both the measure and base case are assumed to be the same. Labor costs for both cases were found from RSMeans Online database (2021). The bare labor hours (0.40 hours) of an electricians time  (Residential rates including O&amp;P) was used to find the labor. Rate was adjusted from national average labor rate to California rate using the RSMeans Historical cost index. </a:t>
          </a:r>
          <a:endParaRPr lang="en-US" sz="1100" b="0"/>
        </a:p>
        <a:p>
          <a:endParaRPr lang="en-US" sz="1100"/>
        </a:p>
        <a:p>
          <a:r>
            <a:rPr lang="en-US" sz="1100">
              <a:solidFill>
                <a:schemeClr val="dk1"/>
              </a:solidFill>
              <a:effectLst/>
              <a:latin typeface="+mn-lt"/>
              <a:ea typeface="+mn-ea"/>
              <a:cs typeface="+mn-cs"/>
            </a:rPr>
            <a:t>See Labor Costs Tab for details on material costs</a:t>
          </a:r>
        </a:p>
        <a:p>
          <a:endParaRPr lang="en-US" sz="1100">
            <a:solidFill>
              <a:schemeClr val="dk1"/>
            </a:solidFill>
            <a:effectLst/>
            <a:latin typeface="+mn-lt"/>
            <a:ea typeface="+mn-ea"/>
            <a:cs typeface="+mn-cs"/>
          </a:endParaRPr>
        </a:p>
        <a:p>
          <a:r>
            <a:rPr lang="en-US" sz="1100" b="1" baseline="0">
              <a:solidFill>
                <a:schemeClr val="dk1"/>
              </a:solidFill>
              <a:effectLst/>
              <a:latin typeface="+mn-lt"/>
              <a:ea typeface="+mn-ea"/>
              <a:cs typeface="+mn-cs"/>
            </a:rPr>
            <a:t>Methodology/Approach</a:t>
          </a:r>
        </a:p>
        <a:p>
          <a:r>
            <a:rPr lang="en-US" sz="1100">
              <a:solidFill>
                <a:schemeClr val="dk1"/>
              </a:solidFill>
              <a:effectLst/>
              <a:latin typeface="+mn-lt"/>
              <a:ea typeface="+mn-ea"/>
              <a:cs typeface="+mn-cs"/>
            </a:rPr>
            <a:t>The incremental measure cost is the cost differential of the efficient option over the standard option attributable to features related to energy efficiency performance. A robust analysis would involve developing a taxonomy of features and determining the cost of each feature or component. This is generally done through such methods as product teardowns or hedonic price modeling. However, for thermostats, these methods become unwieldy because it is difficult to develop a standardized set of features due to various possible implementations of the technology and we may not find a reliable correlation between features and price.</a:t>
          </a:r>
        </a:p>
        <a:p>
          <a:endParaRPr lang="en-US" sz="110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577970</xdr:colOff>
      <xdr:row>6</xdr:row>
      <xdr:rowOff>115045</xdr:rowOff>
    </xdr:from>
    <xdr:to>
      <xdr:col>16</xdr:col>
      <xdr:colOff>179124</xdr:colOff>
      <xdr:row>7</xdr:row>
      <xdr:rowOff>146577</xdr:rowOff>
    </xdr:to>
    <xdr:pic>
      <xdr:nvPicPr>
        <xdr:cNvPr id="2" name="Picture 1">
          <a:extLst>
            <a:ext uri="{FF2B5EF4-FFF2-40B4-BE49-F238E27FC236}">
              <a16:creationId xmlns:a16="http://schemas.microsoft.com/office/drawing/2014/main" id="{83723807-BB39-417A-A5B3-F4D5E7B954B2}"/>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val="0"/>
            </a:ext>
          </a:extLst>
        </a:blip>
        <a:srcRect r="30222" b="7900"/>
        <a:stretch/>
      </xdr:blipFill>
      <xdr:spPr>
        <a:xfrm>
          <a:off x="577970" y="1201973"/>
          <a:ext cx="10194392" cy="212687"/>
        </a:xfrm>
        <a:prstGeom prst="rect">
          <a:avLst/>
        </a:prstGeom>
      </xdr:spPr>
    </xdr:pic>
    <xdr:clientData/>
  </xdr:twoCellAnchor>
  <xdr:twoCellAnchor editAs="oneCell">
    <xdr:from>
      <xdr:col>0</xdr:col>
      <xdr:colOff>569633</xdr:colOff>
      <xdr:row>5</xdr:row>
      <xdr:rowOff>34505</xdr:rowOff>
    </xdr:from>
    <xdr:to>
      <xdr:col>16</xdr:col>
      <xdr:colOff>156289</xdr:colOff>
      <xdr:row>6</xdr:row>
      <xdr:rowOff>144763</xdr:rowOff>
    </xdr:to>
    <xdr:pic>
      <xdr:nvPicPr>
        <xdr:cNvPr id="3" name="Picture 2">
          <a:extLst>
            <a:ext uri="{FF2B5EF4-FFF2-40B4-BE49-F238E27FC236}">
              <a16:creationId xmlns:a16="http://schemas.microsoft.com/office/drawing/2014/main" id="{3DE386A8-F03A-47AF-9EC6-04BFC5C8CADA}"/>
            </a:ext>
          </a:extLst>
        </xdr:cNvPr>
        <xdr:cNvPicPr>
          <a:picLocks noChangeAspect="1"/>
        </xdr:cNvPicPr>
      </xdr:nvPicPr>
      <xdr:blipFill rotWithShape="1">
        <a:blip xmlns:r="http://schemas.openxmlformats.org/officeDocument/2006/relationships" r:embed="rId2" cstate="email">
          <a:extLst>
            <a:ext uri="{28A0092B-C50C-407E-A947-70E740481C1C}">
              <a14:useLocalDpi xmlns:a14="http://schemas.microsoft.com/office/drawing/2010/main" val="0"/>
            </a:ext>
          </a:extLst>
        </a:blip>
        <a:srcRect r="30048" b="-12481"/>
        <a:stretch/>
      </xdr:blipFill>
      <xdr:spPr>
        <a:xfrm>
          <a:off x="569633" y="940279"/>
          <a:ext cx="10179894" cy="291412"/>
        </a:xfrm>
        <a:prstGeom prst="rect">
          <a:avLst/>
        </a:prstGeom>
      </xdr:spPr>
    </xdr:pic>
    <xdr:clientData/>
  </xdr:twoCellAnchor>
  <xdr:twoCellAnchor editAs="oneCell">
    <xdr:from>
      <xdr:col>0</xdr:col>
      <xdr:colOff>457200</xdr:colOff>
      <xdr:row>11</xdr:row>
      <xdr:rowOff>98611</xdr:rowOff>
    </xdr:from>
    <xdr:to>
      <xdr:col>16</xdr:col>
      <xdr:colOff>284597</xdr:colOff>
      <xdr:row>30</xdr:row>
      <xdr:rowOff>62141</xdr:rowOff>
    </xdr:to>
    <xdr:pic>
      <xdr:nvPicPr>
        <xdr:cNvPr id="5" name="Picture 4">
          <a:extLst>
            <a:ext uri="{FF2B5EF4-FFF2-40B4-BE49-F238E27FC236}">
              <a16:creationId xmlns:a16="http://schemas.microsoft.com/office/drawing/2014/main" id="{AC14EE82-85C6-413C-AD3A-BC12911714E1}"/>
            </a:ext>
          </a:extLst>
        </xdr:cNvPr>
        <xdr:cNvPicPr>
          <a:picLocks noChangeAspect="1"/>
        </xdr:cNvPicPr>
      </xdr:nvPicPr>
      <xdr:blipFill>
        <a:blip xmlns:r="http://schemas.openxmlformats.org/officeDocument/2006/relationships" r:embed="rId3"/>
        <a:stretch>
          <a:fillRect/>
        </a:stretch>
      </xdr:blipFill>
      <xdr:spPr>
        <a:xfrm>
          <a:off x="457200" y="2070846"/>
          <a:ext cx="10235421" cy="3370119"/>
        </a:xfrm>
        <a:prstGeom prst="rect">
          <a:avLst/>
        </a:prstGeom>
      </xdr:spPr>
    </xdr:pic>
    <xdr:clientData/>
  </xdr:twoCellAnchor>
  <xdr:twoCellAnchor>
    <xdr:from>
      <xdr:col>0</xdr:col>
      <xdr:colOff>532144</xdr:colOff>
      <xdr:row>29</xdr:row>
      <xdr:rowOff>48053</xdr:rowOff>
    </xdr:from>
    <xdr:to>
      <xdr:col>15</xdr:col>
      <xdr:colOff>258183</xdr:colOff>
      <xdr:row>30</xdr:row>
      <xdr:rowOff>48052</xdr:rowOff>
    </xdr:to>
    <xdr:sp macro="" textlink="">
      <xdr:nvSpPr>
        <xdr:cNvPr id="7" name="Rectangle 6">
          <a:extLst>
            <a:ext uri="{FF2B5EF4-FFF2-40B4-BE49-F238E27FC236}">
              <a16:creationId xmlns:a16="http://schemas.microsoft.com/office/drawing/2014/main" id="{8FBD1AC9-9D2A-4ECB-8389-70D94E0E6E4F}"/>
            </a:ext>
          </a:extLst>
        </xdr:cNvPr>
        <xdr:cNvSpPr/>
      </xdr:nvSpPr>
      <xdr:spPr>
        <a:xfrm>
          <a:off x="532144" y="5247582"/>
          <a:ext cx="9524463" cy="179294"/>
        </a:xfrm>
        <a:prstGeom prst="rect">
          <a:avLst/>
        </a:prstGeom>
        <a:solidFill>
          <a:srgbClr val="FFFF00">
            <a:alpha val="34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493059</xdr:colOff>
      <xdr:row>2</xdr:row>
      <xdr:rowOff>89647</xdr:rowOff>
    </xdr:from>
    <xdr:to>
      <xdr:col>4</xdr:col>
      <xdr:colOff>34355</xdr:colOff>
      <xdr:row>8</xdr:row>
      <xdr:rowOff>170073</xdr:rowOff>
    </xdr:to>
    <xdr:pic>
      <xdr:nvPicPr>
        <xdr:cNvPr id="2" name="Picture 1">
          <a:extLst>
            <a:ext uri="{FF2B5EF4-FFF2-40B4-BE49-F238E27FC236}">
              <a16:creationId xmlns:a16="http://schemas.microsoft.com/office/drawing/2014/main" id="{6467A09E-D95B-48D1-9688-86C01CB8C2FC}"/>
            </a:ext>
          </a:extLst>
        </xdr:cNvPr>
        <xdr:cNvPicPr>
          <a:picLocks noChangeAspect="1"/>
        </xdr:cNvPicPr>
      </xdr:nvPicPr>
      <xdr:blipFill>
        <a:blip xmlns:r="http://schemas.openxmlformats.org/officeDocument/2006/relationships" r:embed="rId1"/>
        <a:stretch>
          <a:fillRect/>
        </a:stretch>
      </xdr:blipFill>
      <xdr:spPr>
        <a:xfrm>
          <a:off x="493059" y="663388"/>
          <a:ext cx="5769525" cy="1156191"/>
        </a:xfrm>
        <a:prstGeom prst="rect">
          <a:avLst/>
        </a:prstGeom>
      </xdr:spPr>
    </xdr:pic>
    <xdr:clientData/>
  </xdr:twoCellAnchor>
  <xdr:twoCellAnchor editAs="oneCell">
    <xdr:from>
      <xdr:col>1</xdr:col>
      <xdr:colOff>35858</xdr:colOff>
      <xdr:row>26</xdr:row>
      <xdr:rowOff>44824</xdr:rowOff>
    </xdr:from>
    <xdr:to>
      <xdr:col>8</xdr:col>
      <xdr:colOff>535707</xdr:colOff>
      <xdr:row>28</xdr:row>
      <xdr:rowOff>171950</xdr:rowOff>
    </xdr:to>
    <xdr:pic>
      <xdr:nvPicPr>
        <xdr:cNvPr id="3" name="Picture 2">
          <a:extLst>
            <a:ext uri="{FF2B5EF4-FFF2-40B4-BE49-F238E27FC236}">
              <a16:creationId xmlns:a16="http://schemas.microsoft.com/office/drawing/2014/main" id="{29B4504D-A8DF-46D4-95CE-640E7195CFF5}"/>
            </a:ext>
          </a:extLst>
        </xdr:cNvPr>
        <xdr:cNvPicPr>
          <a:picLocks noChangeAspect="1"/>
        </xdr:cNvPicPr>
      </xdr:nvPicPr>
      <xdr:blipFill>
        <a:blip xmlns:r="http://schemas.openxmlformats.org/officeDocument/2006/relationships" r:embed="rId2"/>
        <a:stretch>
          <a:fillRect/>
        </a:stretch>
      </xdr:blipFill>
      <xdr:spPr>
        <a:xfrm>
          <a:off x="645458" y="4921624"/>
          <a:ext cx="9323809" cy="485714"/>
        </a:xfrm>
        <a:prstGeom prst="rect">
          <a:avLst/>
        </a:prstGeom>
      </xdr:spPr>
    </xdr:pic>
    <xdr:clientData/>
  </xdr:twoCellAnchor>
  <xdr:twoCellAnchor>
    <xdr:from>
      <xdr:col>0</xdr:col>
      <xdr:colOff>600634</xdr:colOff>
      <xdr:row>23</xdr:row>
      <xdr:rowOff>170329</xdr:rowOff>
    </xdr:from>
    <xdr:to>
      <xdr:col>5</xdr:col>
      <xdr:colOff>188259</xdr:colOff>
      <xdr:row>26</xdr:row>
      <xdr:rowOff>53788</xdr:rowOff>
    </xdr:to>
    <xdr:sp macro="" textlink="">
      <xdr:nvSpPr>
        <xdr:cNvPr id="4" name="TextBox 3">
          <a:extLst>
            <a:ext uri="{FF2B5EF4-FFF2-40B4-BE49-F238E27FC236}">
              <a16:creationId xmlns:a16="http://schemas.microsoft.com/office/drawing/2014/main" id="{F7796067-5B65-4E64-8CB3-748F4B89E776}"/>
            </a:ext>
          </a:extLst>
        </xdr:cNvPr>
        <xdr:cNvSpPr txBox="1"/>
      </xdr:nvSpPr>
      <xdr:spPr>
        <a:xfrm>
          <a:off x="600634" y="4509247"/>
          <a:ext cx="6535272" cy="42134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Per footnote 1 in 2018 Smart Thermostat</a:t>
          </a:r>
          <a:r>
            <a:rPr lang="en-US" sz="1100" baseline="0"/>
            <a:t> Evaluation - standard programmable thermostat is the baseline technology for the analysis. Thus, average online retailer costs for only programmable models is included. </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28576</xdr:colOff>
      <xdr:row>6</xdr:row>
      <xdr:rowOff>47625</xdr:rowOff>
    </xdr:from>
    <xdr:to>
      <xdr:col>1</xdr:col>
      <xdr:colOff>1009651</xdr:colOff>
      <xdr:row>17</xdr:row>
      <xdr:rowOff>91908</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6" y="1190625"/>
          <a:ext cx="3714750" cy="2139783"/>
        </a:xfrm>
        <a:prstGeom prst="rect">
          <a:avLst/>
        </a:prstGeom>
      </xdr:spPr>
    </xdr:pic>
    <xdr:clientData/>
  </xdr:twoCellAnchor>
  <xdr:twoCellAnchor editAs="oneCell">
    <xdr:from>
      <xdr:col>0</xdr:col>
      <xdr:colOff>0</xdr:colOff>
      <xdr:row>21</xdr:row>
      <xdr:rowOff>19051</xdr:rowOff>
    </xdr:from>
    <xdr:to>
      <xdr:col>1</xdr:col>
      <xdr:colOff>1276350</xdr:colOff>
      <xdr:row>32</xdr:row>
      <xdr:rowOff>133351</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591051"/>
          <a:ext cx="4010025" cy="22098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5D6AC9F-D8D2-419C-AD93-0910949DADD5}" name="Table1" displayName="Table1" ref="I3:O143" totalsRowShown="0">
  <autoFilter ref="I3:O143" xr:uid="{85D6AC9F-D8D2-419C-AD93-0910949DADD5}">
    <filterColumn colId="3">
      <filters>
        <filter val="Smart"/>
      </filters>
    </filterColumn>
  </autoFilter>
  <sortState xmlns:xlrd2="http://schemas.microsoft.com/office/spreadsheetml/2017/richdata2" ref="I4:O143">
    <sortCondition descending="1" ref="L3:L143"/>
  </sortState>
  <tableColumns count="7">
    <tableColumn id="1" xr3:uid="{AF9B9075-70BC-4171-94C7-3B9472AD1B02}" name="Brand"/>
    <tableColumn id="2" xr3:uid="{A740A000-998B-4654-9EB4-ABAD78A62984}" name="Model"/>
    <tableColumn id="3" xr3:uid="{70F6730F-8CC1-4449-94F5-8D827D2E864B}" name="Name"/>
    <tableColumn id="4" xr3:uid="{4655404A-701E-4E46-A97E-9621CEE91567}" name="Equipment Type"/>
    <tableColumn id="5" xr3:uid="{227585BE-B1D8-4391-B706-07695813C6CC}" name="Cost" dataCellStyle="Currency"/>
    <tableColumn id="6" xr3:uid="{3ABEB0B7-685F-4929-A4A7-A6A59F86C67C}" name="Notes"/>
    <tableColumn id="7" xr3:uid="{8C1088C9-8B3A-4882-8CF4-B2BCB4A12D09}" name="URL"/>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bestbuy.com/site/google-nest-smart-programmable-wifi-thermostat-snow/6427015.p?skuId=6427015" TargetMode="External"/><Relationship Id="rId2" Type="http://schemas.openxmlformats.org/officeDocument/2006/relationships/hyperlink" Target="https://www.walmart.com/ip/Honeywell-T9-Smart-Programmable-Touch-Screen-Wi-Fi-Thermostat-White/750719375" TargetMode="External"/><Relationship Id="rId1" Type="http://schemas.openxmlformats.org/officeDocument/2006/relationships/hyperlink" Target="https://www.bestbuy.com/site/lux-smart-programmable-wi-fi-thermostat-white/6391851.p?skuId=6391851" TargetMode="External"/><Relationship Id="rId4"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W32"/>
  <sheetViews>
    <sheetView tabSelected="1" zoomScale="85" zoomScaleNormal="85" workbookViewId="0">
      <selection activeCell="F16" sqref="F16"/>
    </sheetView>
  </sheetViews>
  <sheetFormatPr defaultRowHeight="15" x14ac:dyDescent="0.25"/>
  <cols>
    <col min="1" max="1" width="1.42578125" customWidth="1"/>
    <col min="2" max="2" width="36.28515625" customWidth="1"/>
    <col min="3" max="5" width="14.85546875" customWidth="1"/>
    <col min="6" max="7" width="17.140625" customWidth="1"/>
  </cols>
  <sheetData>
    <row r="2" spans="2:7" ht="25.5" x14ac:dyDescent="0.25">
      <c r="B2" s="28" t="s">
        <v>19</v>
      </c>
      <c r="C2" s="28" t="s">
        <v>23</v>
      </c>
      <c r="D2" s="28" t="s">
        <v>24</v>
      </c>
      <c r="E2" s="28" t="s">
        <v>6</v>
      </c>
      <c r="F2" s="28" t="s">
        <v>372</v>
      </c>
      <c r="G2" s="28" t="s">
        <v>376</v>
      </c>
    </row>
    <row r="3" spans="2:7" ht="25.5" x14ac:dyDescent="0.25">
      <c r="B3" s="29" t="s">
        <v>367</v>
      </c>
      <c r="C3" s="30">
        <f>'Material Cost Summary'!C19</f>
        <v>148.07</v>
      </c>
      <c r="D3" s="30">
        <f>'Labor Costs'!$D$5</f>
        <v>31.85</v>
      </c>
      <c r="E3" s="39">
        <f>ROUND(C3+D3,2)</f>
        <v>179.92</v>
      </c>
      <c r="F3" s="29" t="s">
        <v>373</v>
      </c>
      <c r="G3" s="29" t="s">
        <v>377</v>
      </c>
    </row>
    <row r="4" spans="2:7" ht="25.5" x14ac:dyDescent="0.25">
      <c r="B4" s="29" t="s">
        <v>368</v>
      </c>
      <c r="C4" s="30">
        <f>'Material Cost Summary'!C20</f>
        <v>143.06</v>
      </c>
      <c r="D4" s="30">
        <f>'Labor Costs'!$D$5</f>
        <v>31.85</v>
      </c>
      <c r="E4" s="39">
        <f>ROUND(C4+D4,2)</f>
        <v>174.91</v>
      </c>
      <c r="F4" s="29" t="s">
        <v>374</v>
      </c>
      <c r="G4" s="29" t="s">
        <v>378</v>
      </c>
    </row>
    <row r="5" spans="2:7" x14ac:dyDescent="0.25">
      <c r="B5" s="31"/>
      <c r="C5" s="31"/>
      <c r="D5" s="31"/>
      <c r="E5" s="31"/>
      <c r="F5" s="31"/>
      <c r="G5" s="31"/>
    </row>
    <row r="6" spans="2:7" ht="25.5" x14ac:dyDescent="0.25">
      <c r="B6" s="28" t="s">
        <v>20</v>
      </c>
      <c r="C6" s="28" t="s">
        <v>25</v>
      </c>
      <c r="D6" s="28" t="s">
        <v>26</v>
      </c>
      <c r="E6" s="28" t="s">
        <v>27</v>
      </c>
      <c r="F6" s="28" t="s">
        <v>372</v>
      </c>
      <c r="G6" s="28" t="s">
        <v>376</v>
      </c>
    </row>
    <row r="7" spans="2:7" ht="27.6" customHeight="1" x14ac:dyDescent="0.25">
      <c r="B7" s="29" t="s">
        <v>21</v>
      </c>
      <c r="C7" s="30">
        <f>'Material Cost Summary'!$C$23</f>
        <v>58.43</v>
      </c>
      <c r="D7" s="30">
        <f>'Labor Costs'!$D$5</f>
        <v>31.85</v>
      </c>
      <c r="E7" s="39">
        <f>C7+D7</f>
        <v>90.28</v>
      </c>
      <c r="F7" s="29" t="s">
        <v>375</v>
      </c>
      <c r="G7" s="29" t="s">
        <v>379</v>
      </c>
    </row>
    <row r="8" spans="2:7" x14ac:dyDescent="0.25">
      <c r="B8" s="31"/>
      <c r="C8" s="31"/>
      <c r="D8" s="31"/>
      <c r="E8" s="31"/>
      <c r="F8" s="31"/>
      <c r="G8" s="31"/>
    </row>
    <row r="9" spans="2:7" ht="25.5" x14ac:dyDescent="0.25">
      <c r="B9" s="28" t="s">
        <v>369</v>
      </c>
      <c r="C9" s="28" t="s">
        <v>28</v>
      </c>
      <c r="D9" s="28" t="s">
        <v>29</v>
      </c>
      <c r="E9" s="28" t="s">
        <v>22</v>
      </c>
    </row>
    <row r="10" spans="2:7" ht="25.15" customHeight="1" x14ac:dyDescent="0.25">
      <c r="B10" s="29" t="s">
        <v>367</v>
      </c>
      <c r="C10" s="30">
        <f>$E$7</f>
        <v>90.28</v>
      </c>
      <c r="D10" s="30">
        <f>E3</f>
        <v>179.92</v>
      </c>
      <c r="E10" s="39">
        <f>D10-C10</f>
        <v>89.639999999999986</v>
      </c>
    </row>
    <row r="11" spans="2:7" ht="25.5" x14ac:dyDescent="0.25">
      <c r="B11" s="29" t="s">
        <v>368</v>
      </c>
      <c r="C11" s="30">
        <f>$E$7</f>
        <v>90.28</v>
      </c>
      <c r="D11" s="30">
        <f>E4</f>
        <v>174.91</v>
      </c>
      <c r="E11" s="39">
        <f>D11-C11</f>
        <v>84.63</v>
      </c>
    </row>
    <row r="32" spans="23:23" x14ac:dyDescent="0.25">
      <c r="W32" s="32"/>
    </row>
  </sheetData>
  <sortState xmlns:xlrd2="http://schemas.microsoft.com/office/spreadsheetml/2017/richdata2" ref="B15:B414">
    <sortCondition ref="B15"/>
  </sortState>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C2:S17"/>
  <sheetViews>
    <sheetView zoomScale="85" zoomScaleNormal="85" workbookViewId="0">
      <selection activeCell="H37" sqref="H37"/>
    </sheetView>
  </sheetViews>
  <sheetFormatPr defaultRowHeight="15" x14ac:dyDescent="0.25"/>
  <cols>
    <col min="3" max="3" width="18.42578125" bestFit="1" customWidth="1"/>
    <col min="18" max="18" width="25.140625" bestFit="1" customWidth="1"/>
  </cols>
  <sheetData>
    <row r="2" spans="3:19" x14ac:dyDescent="0.25">
      <c r="C2" s="26" t="s">
        <v>35</v>
      </c>
      <c r="D2" s="33">
        <v>0.4</v>
      </c>
      <c r="R2" s="41" t="s">
        <v>370</v>
      </c>
    </row>
    <row r="3" spans="3:19" x14ac:dyDescent="0.25">
      <c r="C3" s="26" t="s">
        <v>36</v>
      </c>
      <c r="D3" s="27">
        <v>69.45</v>
      </c>
      <c r="R3" s="42" t="s">
        <v>50</v>
      </c>
      <c r="S3" s="42">
        <v>265.3</v>
      </c>
    </row>
    <row r="4" spans="3:19" x14ac:dyDescent="0.25">
      <c r="C4" s="26" t="s">
        <v>4</v>
      </c>
      <c r="D4" s="27">
        <f>D2*D3</f>
        <v>27.78</v>
      </c>
      <c r="R4" s="43" t="s">
        <v>51</v>
      </c>
      <c r="S4" s="43">
        <v>261.8</v>
      </c>
    </row>
    <row r="5" spans="3:19" x14ac:dyDescent="0.25">
      <c r="C5" s="26" t="s">
        <v>64</v>
      </c>
      <c r="D5" s="45">
        <f>ROUND($D$4*$S$17,2)</f>
        <v>31.85</v>
      </c>
      <c r="R5" s="43" t="s">
        <v>52</v>
      </c>
      <c r="S5" s="43">
        <v>268.2</v>
      </c>
    </row>
    <row r="6" spans="3:19" x14ac:dyDescent="0.25">
      <c r="R6" s="43" t="s">
        <v>53</v>
      </c>
      <c r="S6" s="43">
        <v>267.89999999999998</v>
      </c>
    </row>
    <row r="7" spans="3:19" x14ac:dyDescent="0.25">
      <c r="R7" s="43" t="s">
        <v>54</v>
      </c>
      <c r="S7" s="43">
        <v>263.60000000000002</v>
      </c>
    </row>
    <row r="8" spans="3:19" x14ac:dyDescent="0.25">
      <c r="R8" s="43" t="s">
        <v>55</v>
      </c>
      <c r="S8" s="43">
        <v>265.2</v>
      </c>
    </row>
    <row r="9" spans="3:19" x14ac:dyDescent="0.25">
      <c r="R9" s="43" t="s">
        <v>56</v>
      </c>
      <c r="S9" s="43">
        <v>274.7</v>
      </c>
    </row>
    <row r="10" spans="3:19" x14ac:dyDescent="0.25">
      <c r="R10" s="43" t="s">
        <v>57</v>
      </c>
      <c r="S10" s="43">
        <v>261.8</v>
      </c>
    </row>
    <row r="11" spans="3:19" x14ac:dyDescent="0.25">
      <c r="R11" s="43" t="s">
        <v>58</v>
      </c>
      <c r="S11" s="43">
        <v>311.60000000000002</v>
      </c>
    </row>
    <row r="12" spans="3:19" x14ac:dyDescent="0.25">
      <c r="R12" s="43" t="s">
        <v>59</v>
      </c>
      <c r="S12" s="43">
        <v>262.5</v>
      </c>
    </row>
    <row r="13" spans="3:19" x14ac:dyDescent="0.25">
      <c r="R13" s="43" t="s">
        <v>60</v>
      </c>
      <c r="S13" s="43">
        <v>272.89999999999998</v>
      </c>
    </row>
    <row r="14" spans="3:19" x14ac:dyDescent="0.25">
      <c r="R14" s="44" t="s">
        <v>61</v>
      </c>
      <c r="S14" s="44">
        <v>281.3</v>
      </c>
    </row>
    <row r="15" spans="3:19" x14ac:dyDescent="0.25">
      <c r="R15" s="40" t="s">
        <v>49</v>
      </c>
      <c r="S15" s="1">
        <f>AVERAGE($S$3:$S$14)</f>
        <v>271.40000000000003</v>
      </c>
    </row>
    <row r="16" spans="3:19" x14ac:dyDescent="0.25">
      <c r="R16" s="40" t="s">
        <v>62</v>
      </c>
      <c r="S16" s="1">
        <v>236.7</v>
      </c>
    </row>
    <row r="17" spans="18:19" x14ac:dyDescent="0.25">
      <c r="R17" s="41" t="s">
        <v>63</v>
      </c>
      <c r="S17" s="1">
        <f>$S$15/$S$16</f>
        <v>1.1465990705534435</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79998168889431442"/>
  </sheetPr>
  <dimension ref="B1:J23"/>
  <sheetViews>
    <sheetView topLeftCell="A4" zoomScaleNormal="100" workbookViewId="0">
      <selection activeCell="C20" sqref="C20"/>
    </sheetView>
  </sheetViews>
  <sheetFormatPr defaultRowHeight="15" x14ac:dyDescent="0.25"/>
  <cols>
    <col min="2" max="2" width="49.28515625" customWidth="1"/>
    <col min="3" max="3" width="18.28515625" bestFit="1" customWidth="1"/>
    <col min="4" max="6" width="14.28515625" customWidth="1"/>
    <col min="7" max="7" width="7.42578125" bestFit="1" customWidth="1"/>
    <col min="8" max="8" width="10.28515625" bestFit="1" customWidth="1"/>
    <col min="9" max="9" width="12" bestFit="1" customWidth="1"/>
    <col min="10" max="10" width="72.28515625" bestFit="1" customWidth="1"/>
  </cols>
  <sheetData>
    <row r="1" spans="2:10" ht="31.5" customHeight="1" x14ac:dyDescent="0.25">
      <c r="B1" s="35"/>
      <c r="C1" s="35"/>
      <c r="D1" s="35"/>
      <c r="E1" s="35"/>
      <c r="F1" s="35"/>
    </row>
    <row r="11" spans="2:10" x14ac:dyDescent="0.25">
      <c r="B11" s="3" t="s">
        <v>39</v>
      </c>
      <c r="C11" s="3" t="s">
        <v>347</v>
      </c>
      <c r="D11" s="3" t="s">
        <v>348</v>
      </c>
      <c r="E11" s="3" t="s">
        <v>349</v>
      </c>
      <c r="F11" s="3" t="s">
        <v>350</v>
      </c>
      <c r="G11" s="3" t="s">
        <v>351</v>
      </c>
      <c r="H11" s="3" t="s">
        <v>352</v>
      </c>
      <c r="I11" s="3" t="s">
        <v>353</v>
      </c>
      <c r="J11" s="3" t="s">
        <v>74</v>
      </c>
    </row>
    <row r="12" spans="2:10" x14ac:dyDescent="0.25">
      <c r="B12" s="1" t="s">
        <v>77</v>
      </c>
      <c r="C12" s="34">
        <v>0.87</v>
      </c>
      <c r="D12" s="34">
        <v>0.71</v>
      </c>
      <c r="E12" s="34">
        <f>AVERAGE(C12:D12)</f>
        <v>0.79</v>
      </c>
      <c r="F12" s="58">
        <v>0.96</v>
      </c>
      <c r="G12" s="34">
        <v>0.97</v>
      </c>
      <c r="H12" s="34">
        <f>AVERAGE(F12:G12)</f>
        <v>0.96499999999999997</v>
      </c>
      <c r="I12" s="24">
        <f>'Online Retailer Data'!$D$8</f>
        <v>130.51578947368421</v>
      </c>
      <c r="J12" s="1" t="s">
        <v>354</v>
      </c>
    </row>
    <row r="13" spans="2:10" x14ac:dyDescent="0.25">
      <c r="B13" s="1" t="s">
        <v>32</v>
      </c>
      <c r="C13" s="34">
        <v>0.1</v>
      </c>
      <c r="D13" s="34">
        <v>0.18</v>
      </c>
      <c r="E13" s="34">
        <f t="shared" ref="E13:E15" si="0">AVERAGE(C13:D13)</f>
        <v>0.14000000000000001</v>
      </c>
      <c r="F13" s="34">
        <v>0.03</v>
      </c>
      <c r="G13" s="34">
        <v>0.02</v>
      </c>
      <c r="H13" s="34">
        <f t="shared" ref="H13:H15" si="1">AVERAGE(F13:G13)</f>
        <v>2.5000000000000001E-2</v>
      </c>
      <c r="I13" s="24">
        <f>'Online Retailer Data'!$D$5</f>
        <v>171.9478947368421</v>
      </c>
      <c r="J13" s="1"/>
    </row>
    <row r="14" spans="2:10" x14ac:dyDescent="0.25">
      <c r="B14" s="1" t="s">
        <v>30</v>
      </c>
      <c r="C14" s="34">
        <v>0.02</v>
      </c>
      <c r="D14" s="34">
        <v>7.0000000000000007E-2</v>
      </c>
      <c r="E14" s="34">
        <f t="shared" si="0"/>
        <v>4.5000000000000005E-2</v>
      </c>
      <c r="F14" s="34">
        <v>0.01</v>
      </c>
      <c r="G14" s="34">
        <v>0.01</v>
      </c>
      <c r="H14" s="34">
        <f t="shared" si="1"/>
        <v>0.01</v>
      </c>
      <c r="I14" s="24">
        <f>SUMPRODUCT('Online Retailer Data'!$D$6:$D$7,'Online Retailer Data'!$E$6:$E$7)/SUM('Online Retailer Data'!$E$6:$E$7)</f>
        <v>129.93333333333334</v>
      </c>
      <c r="J14" s="59" t="s">
        <v>355</v>
      </c>
    </row>
    <row r="15" spans="2:10" x14ac:dyDescent="0.25">
      <c r="B15" s="1" t="s">
        <v>31</v>
      </c>
      <c r="C15" s="58">
        <v>0.01</v>
      </c>
      <c r="D15" s="34">
        <v>0.04</v>
      </c>
      <c r="E15" s="34">
        <f t="shared" si="0"/>
        <v>2.5000000000000001E-2</v>
      </c>
      <c r="F15" s="34">
        <v>0</v>
      </c>
      <c r="G15" s="34">
        <v>0</v>
      </c>
      <c r="H15" s="34">
        <f t="shared" si="1"/>
        <v>0</v>
      </c>
      <c r="I15" s="24">
        <f>SUMPRODUCT('Online Retailer Data'!$D$9:$D$12,'Online Retailer Data'!$E$9:$E$12)/SUM('Online Retailer Data'!$E$9:$E$12)</f>
        <v>125.04764705882353</v>
      </c>
      <c r="J15" s="59" t="s">
        <v>356</v>
      </c>
    </row>
    <row r="16" spans="2:10" x14ac:dyDescent="0.25">
      <c r="B16" s="1" t="s">
        <v>41</v>
      </c>
      <c r="C16" s="60">
        <f t="shared" ref="C16:D16" si="2">SUM(C12:C15)</f>
        <v>1</v>
      </c>
      <c r="D16" s="60">
        <f t="shared" si="2"/>
        <v>1</v>
      </c>
      <c r="E16" s="60">
        <f>SUM(E12:E15)</f>
        <v>1</v>
      </c>
      <c r="F16" s="60">
        <f t="shared" ref="F16:G16" si="3">SUM(F12:F15)</f>
        <v>1</v>
      </c>
      <c r="G16" s="60">
        <f t="shared" si="3"/>
        <v>1</v>
      </c>
      <c r="H16" s="60">
        <f>SUM(H12:H15)</f>
        <v>1</v>
      </c>
      <c r="I16" s="1"/>
      <c r="J16" s="1"/>
    </row>
    <row r="18" spans="2:5" x14ac:dyDescent="0.25">
      <c r="B18" s="3" t="s">
        <v>364</v>
      </c>
      <c r="C18" s="3" t="s">
        <v>357</v>
      </c>
      <c r="E18" s="3" t="s">
        <v>371</v>
      </c>
    </row>
    <row r="19" spans="2:5" x14ac:dyDescent="0.25">
      <c r="B19" s="1" t="s">
        <v>362</v>
      </c>
      <c r="C19" s="24">
        <f>ROUND(SUMPRODUCT(E12:E15,I12:I15)*(1+$E$19),2)</f>
        <v>148.07</v>
      </c>
      <c r="E19" s="66">
        <v>8.7499999999999994E-2</v>
      </c>
    </row>
    <row r="20" spans="2:5" x14ac:dyDescent="0.25">
      <c r="B20" s="1" t="s">
        <v>363</v>
      </c>
      <c r="C20" s="24">
        <f>ROUND(SUMPRODUCT(H12:H15,I12:I15)*(1+$E$19),2)</f>
        <v>143.06</v>
      </c>
    </row>
    <row r="22" spans="2:5" x14ac:dyDescent="0.25">
      <c r="B22" s="3" t="s">
        <v>365</v>
      </c>
      <c r="C22" s="3" t="s">
        <v>366</v>
      </c>
    </row>
    <row r="23" spans="2:5" x14ac:dyDescent="0.25">
      <c r="B23" s="1" t="s">
        <v>33</v>
      </c>
      <c r="C23" s="24">
        <f>ROUND(AVERAGEIFS(Table1[Cost],Table1[Equipment Type],"Programmable")*(1+$E$19),2)</f>
        <v>58.43</v>
      </c>
    </row>
  </sheetData>
  <phoneticPr fontId="9" type="noConversion"/>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FF606-61FB-4A5A-965E-CCB0A477027D}">
  <sheetPr>
    <tabColor theme="5" tint="0.79998168889431442"/>
  </sheetPr>
  <dimension ref="A2:O143"/>
  <sheetViews>
    <sheetView zoomScale="85" zoomScaleNormal="85" workbookViewId="0">
      <selection activeCell="G27" sqref="G27"/>
    </sheetView>
  </sheetViews>
  <sheetFormatPr defaultRowHeight="15" x14ac:dyDescent="0.25"/>
  <cols>
    <col min="1" max="1" width="18.28515625" bestFit="1" customWidth="1"/>
    <col min="2" max="2" width="33.85546875" bestFit="1" customWidth="1"/>
    <col min="3" max="3" width="33.85546875" customWidth="1"/>
    <col min="4" max="4" width="9.85546875" customWidth="1"/>
    <col min="5" max="5" width="11.28515625" bestFit="1" customWidth="1"/>
    <col min="6" max="6" width="16.28515625" customWidth="1"/>
    <col min="7" max="7" width="52.85546875" bestFit="1" customWidth="1"/>
    <col min="9" max="9" width="12.28515625" customWidth="1"/>
    <col min="10" max="10" width="23.42578125" customWidth="1"/>
    <col min="11" max="11" width="26.28515625" customWidth="1"/>
    <col min="12" max="12" width="15.85546875" customWidth="1"/>
    <col min="13" max="13" width="11.28515625" customWidth="1"/>
    <col min="14" max="14" width="25.7109375" customWidth="1"/>
    <col min="15" max="15" width="34" customWidth="1"/>
    <col min="19" max="19" width="33.85546875" bestFit="1" customWidth="1"/>
  </cols>
  <sheetData>
    <row r="2" spans="1:15" ht="72" customHeight="1" thickBot="1" x14ac:dyDescent="0.3">
      <c r="J2" s="69" t="s">
        <v>65</v>
      </c>
      <c r="K2" s="69"/>
    </row>
    <row r="3" spans="1:15" ht="15.75" thickBot="1" x14ac:dyDescent="0.3">
      <c r="A3" t="s">
        <v>66</v>
      </c>
      <c r="B3" s="46" t="s">
        <v>67</v>
      </c>
      <c r="C3" s="47" t="s">
        <v>68</v>
      </c>
      <c r="D3" s="47" t="s">
        <v>69</v>
      </c>
      <c r="E3" s="48" t="s">
        <v>70</v>
      </c>
      <c r="F3" s="47" t="s">
        <v>358</v>
      </c>
      <c r="G3" s="3" t="s">
        <v>74</v>
      </c>
      <c r="I3" t="s">
        <v>71</v>
      </c>
      <c r="J3" t="s">
        <v>72</v>
      </c>
      <c r="K3" t="s">
        <v>73</v>
      </c>
      <c r="L3" t="s">
        <v>0</v>
      </c>
      <c r="M3" t="s">
        <v>1</v>
      </c>
      <c r="N3" t="s">
        <v>74</v>
      </c>
      <c r="O3" t="s">
        <v>75</v>
      </c>
    </row>
    <row r="4" spans="1:15" x14ac:dyDescent="0.25">
      <c r="A4" t="s">
        <v>76</v>
      </c>
      <c r="B4" s="50" t="s">
        <v>38</v>
      </c>
      <c r="C4" s="50" t="s">
        <v>83</v>
      </c>
      <c r="D4" s="51">
        <f>AVERAGEIFS(Table1[Cost],Table1[Model],"*T400*")</f>
        <v>154.09900000000002</v>
      </c>
      <c r="E4" s="50">
        <f>COUNTIFS(Table1[Model],"*T400*")</f>
        <v>10</v>
      </c>
      <c r="F4" s="63" t="s">
        <v>361</v>
      </c>
      <c r="G4" s="70" t="s">
        <v>359</v>
      </c>
      <c r="H4" s="49"/>
      <c r="I4" t="s">
        <v>32</v>
      </c>
      <c r="J4" t="s">
        <v>84</v>
      </c>
      <c r="K4" t="s">
        <v>85</v>
      </c>
      <c r="L4" t="s">
        <v>80</v>
      </c>
      <c r="M4" s="25">
        <v>161.99</v>
      </c>
      <c r="O4" t="s">
        <v>14</v>
      </c>
    </row>
    <row r="5" spans="1:15" x14ac:dyDescent="0.25">
      <c r="A5" t="s">
        <v>82</v>
      </c>
      <c r="B5" s="50" t="s">
        <v>87</v>
      </c>
      <c r="C5" s="1" t="s">
        <v>84</v>
      </c>
      <c r="D5" s="51">
        <f>AVERAGEIFS(Table1[Cost],Table1[Brand],"*Ecobee*")</f>
        <v>171.9478947368421</v>
      </c>
      <c r="E5" s="50">
        <f>COUNTIFS(Table1[Brand],"*Ecobee*")</f>
        <v>19</v>
      </c>
      <c r="F5" s="64" t="str">
        <f>'Material Cost Summary'!$B$13</f>
        <v>Ecobee</v>
      </c>
      <c r="G5" s="70"/>
      <c r="H5" s="49"/>
      <c r="I5" t="s">
        <v>32</v>
      </c>
      <c r="J5" s="67" t="s">
        <v>84</v>
      </c>
      <c r="K5" t="s">
        <v>106</v>
      </c>
      <c r="L5" t="s">
        <v>80</v>
      </c>
      <c r="M5" s="25">
        <v>161.99</v>
      </c>
      <c r="O5" t="s">
        <v>107</v>
      </c>
    </row>
    <row r="6" spans="1:15" x14ac:dyDescent="0.25">
      <c r="A6" t="s">
        <v>86</v>
      </c>
      <c r="B6" s="50" t="s">
        <v>91</v>
      </c>
      <c r="C6" s="52" t="s">
        <v>92</v>
      </c>
      <c r="D6" s="51">
        <f>AVERAGEIFS(Table1[Cost],Table1[Model],"*9510*")</f>
        <v>141.35285714285715</v>
      </c>
      <c r="E6" s="50">
        <f>COUNTIFS(Table1[Model],"*9510*")</f>
        <v>7</v>
      </c>
      <c r="F6" s="64" t="str">
        <f>'Material Cost Summary'!$B$14</f>
        <v>Honeywell</v>
      </c>
      <c r="G6" s="70"/>
      <c r="H6" s="49"/>
      <c r="I6" t="s">
        <v>32</v>
      </c>
      <c r="J6" s="67" t="s">
        <v>84</v>
      </c>
      <c r="K6" t="s">
        <v>136</v>
      </c>
      <c r="L6" t="s">
        <v>80</v>
      </c>
      <c r="M6" s="25">
        <v>169</v>
      </c>
      <c r="O6" t="s">
        <v>44</v>
      </c>
    </row>
    <row r="7" spans="1:15" x14ac:dyDescent="0.25">
      <c r="A7" t="s">
        <v>90</v>
      </c>
      <c r="B7" s="50" t="s">
        <v>97</v>
      </c>
      <c r="C7" s="50" t="s">
        <v>98</v>
      </c>
      <c r="D7" s="51">
        <f>AVERAGEIFS(Table1[Cost],Table1[Model],"*8610*")</f>
        <v>113.946</v>
      </c>
      <c r="E7" s="50">
        <f>COUNTIFS(Table1[Model],"*8610*")</f>
        <v>5</v>
      </c>
      <c r="F7" s="64" t="str">
        <f>'Material Cost Summary'!$B$14</f>
        <v>Honeywell</v>
      </c>
      <c r="G7" s="70"/>
      <c r="H7" s="49"/>
      <c r="I7" t="s">
        <v>32</v>
      </c>
      <c r="J7" t="s">
        <v>84</v>
      </c>
      <c r="K7" t="s">
        <v>156</v>
      </c>
      <c r="L7" t="s">
        <v>80</v>
      </c>
      <c r="M7" s="25">
        <v>169</v>
      </c>
      <c r="O7" t="s">
        <v>157</v>
      </c>
    </row>
    <row r="8" spans="1:15" x14ac:dyDescent="0.25">
      <c r="A8" t="s">
        <v>96</v>
      </c>
      <c r="B8" s="1" t="s">
        <v>48</v>
      </c>
      <c r="C8" s="1" t="s">
        <v>114</v>
      </c>
      <c r="D8" s="51">
        <f>AVERAGEIFS(Table1[Cost],Table1[Model],"*GA0*")</f>
        <v>130.51578947368421</v>
      </c>
      <c r="E8" s="50">
        <f>COUNTIFS(Table1[Model],"*GA0*")</f>
        <v>19</v>
      </c>
      <c r="F8" s="63" t="str">
        <f>'Material Cost Summary'!$B$12</f>
        <v>Nest</v>
      </c>
      <c r="G8" s="1" t="s">
        <v>360</v>
      </c>
      <c r="I8" t="s">
        <v>32</v>
      </c>
      <c r="J8" t="s">
        <v>84</v>
      </c>
      <c r="K8" t="s">
        <v>174</v>
      </c>
      <c r="L8" t="s">
        <v>80</v>
      </c>
      <c r="M8" s="25">
        <v>169</v>
      </c>
      <c r="O8" t="s">
        <v>175</v>
      </c>
    </row>
    <row r="9" spans="1:15" x14ac:dyDescent="0.25">
      <c r="A9" t="s">
        <v>102</v>
      </c>
      <c r="B9" s="1" t="s">
        <v>109</v>
      </c>
      <c r="C9" s="1" t="s">
        <v>37</v>
      </c>
      <c r="D9" s="51">
        <f>AVERAGEIFS(Table1[Cost],Table1[Model],"*9585*")</f>
        <v>154.47999999999999</v>
      </c>
      <c r="E9" s="50">
        <f>COUNTIFS(Table1[Model],"*9585*")</f>
        <v>6</v>
      </c>
      <c r="F9" s="64" t="str">
        <f>'Material Cost Summary'!$B$15</f>
        <v>Other</v>
      </c>
      <c r="G9" s="50"/>
      <c r="I9" t="s">
        <v>32</v>
      </c>
      <c r="J9" s="36" t="s">
        <v>84</v>
      </c>
      <c r="K9" t="s">
        <v>191</v>
      </c>
      <c r="L9" t="s">
        <v>80</v>
      </c>
      <c r="M9" s="25">
        <v>168.5</v>
      </c>
      <c r="N9" t="s">
        <v>192</v>
      </c>
      <c r="O9" t="s">
        <v>193</v>
      </c>
    </row>
    <row r="10" spans="1:15" x14ac:dyDescent="0.25">
      <c r="A10" t="s">
        <v>105</v>
      </c>
      <c r="B10" s="1" t="s">
        <v>40</v>
      </c>
      <c r="C10" s="1" t="s">
        <v>93</v>
      </c>
      <c r="D10" s="51">
        <f>AVERAGEIFS(Table1[Cost],Table1[Model],"*CS1*")</f>
        <v>93.563999999999993</v>
      </c>
      <c r="E10" s="50">
        <f>COUNTIFS(Table1[Model],"*CS1*")</f>
        <v>5</v>
      </c>
      <c r="F10" s="64" t="str">
        <f>'Material Cost Summary'!$B$15</f>
        <v>Other</v>
      </c>
      <c r="G10" s="1"/>
      <c r="I10" t="s">
        <v>32</v>
      </c>
      <c r="J10" s="68" t="s">
        <v>84</v>
      </c>
      <c r="K10" t="s">
        <v>87</v>
      </c>
      <c r="L10" t="s">
        <v>80</v>
      </c>
      <c r="M10" s="25">
        <v>169.99</v>
      </c>
      <c r="O10" t="s">
        <v>215</v>
      </c>
    </row>
    <row r="11" spans="1:15" x14ac:dyDescent="0.25">
      <c r="A11" t="s">
        <v>108</v>
      </c>
      <c r="B11" s="1" t="s">
        <v>46</v>
      </c>
      <c r="C11" s="1" t="s">
        <v>47</v>
      </c>
      <c r="D11" s="51">
        <f>AVERAGEIFS(Table1[Cost],Table1[Model],"*ST55*")</f>
        <v>121.85166666666667</v>
      </c>
      <c r="E11" s="50">
        <f>COUNTIFS(Table1[Model],"*ST55*")</f>
        <v>6</v>
      </c>
      <c r="F11" s="64" t="str">
        <f>'Material Cost Summary'!$B$15</f>
        <v>Other</v>
      </c>
      <c r="G11" s="50"/>
      <c r="H11" s="49"/>
      <c r="I11" t="s">
        <v>32</v>
      </c>
      <c r="J11" s="36" t="s">
        <v>84</v>
      </c>
      <c r="K11" t="s">
        <v>221</v>
      </c>
      <c r="L11" t="s">
        <v>80</v>
      </c>
      <c r="M11" s="25">
        <v>169</v>
      </c>
      <c r="O11" t="s">
        <v>222</v>
      </c>
    </row>
    <row r="12" spans="1:15" x14ac:dyDescent="0.25">
      <c r="A12" t="s">
        <v>113</v>
      </c>
      <c r="B12" s="1"/>
      <c r="C12" s="1"/>
      <c r="D12" s="51"/>
      <c r="E12" s="50"/>
      <c r="F12" s="64"/>
      <c r="G12" s="62"/>
      <c r="H12" s="49"/>
      <c r="I12" t="s">
        <v>32</v>
      </c>
      <c r="J12" t="s">
        <v>226</v>
      </c>
      <c r="K12" t="s">
        <v>227</v>
      </c>
      <c r="L12" t="s">
        <v>80</v>
      </c>
      <c r="M12" s="25">
        <v>175.44</v>
      </c>
      <c r="N12" t="s">
        <v>192</v>
      </c>
      <c r="O12" t="s">
        <v>228</v>
      </c>
    </row>
    <row r="13" spans="1:15" x14ac:dyDescent="0.25">
      <c r="A13" t="s">
        <v>117</v>
      </c>
      <c r="G13" s="61"/>
      <c r="H13" s="49"/>
      <c r="I13" t="s">
        <v>32</v>
      </c>
      <c r="J13" t="s">
        <v>229</v>
      </c>
      <c r="K13" t="s">
        <v>230</v>
      </c>
      <c r="L13" t="s">
        <v>80</v>
      </c>
      <c r="M13" s="25">
        <v>149</v>
      </c>
      <c r="N13" t="s">
        <v>192</v>
      </c>
      <c r="O13" t="s">
        <v>231</v>
      </c>
    </row>
    <row r="14" spans="1:15" x14ac:dyDescent="0.25">
      <c r="A14" t="s">
        <v>122</v>
      </c>
      <c r="G14" s="61"/>
      <c r="H14" s="49"/>
      <c r="I14" t="s">
        <v>32</v>
      </c>
      <c r="J14" t="s">
        <v>84</v>
      </c>
      <c r="K14" t="s">
        <v>243</v>
      </c>
      <c r="L14" t="s">
        <v>80</v>
      </c>
      <c r="M14" s="25">
        <v>169</v>
      </c>
      <c r="O14" t="s">
        <v>244</v>
      </c>
    </row>
    <row r="15" spans="1:15" x14ac:dyDescent="0.25">
      <c r="A15" t="s">
        <v>126</v>
      </c>
      <c r="G15" s="61"/>
      <c r="H15" s="49"/>
      <c r="I15" t="s">
        <v>32</v>
      </c>
      <c r="J15" t="s">
        <v>245</v>
      </c>
      <c r="K15" t="s">
        <v>246</v>
      </c>
      <c r="L15" t="s">
        <v>80</v>
      </c>
      <c r="M15" s="25">
        <v>175.09</v>
      </c>
      <c r="O15" t="s">
        <v>247</v>
      </c>
    </row>
    <row r="16" spans="1:15" ht="15.75" thickBot="1" x14ac:dyDescent="0.3">
      <c r="D16" s="25"/>
      <c r="I16" t="s">
        <v>32</v>
      </c>
      <c r="J16" t="s">
        <v>84</v>
      </c>
      <c r="K16" t="s">
        <v>248</v>
      </c>
      <c r="L16" t="s">
        <v>80</v>
      </c>
      <c r="M16" s="25">
        <v>169</v>
      </c>
      <c r="O16" t="s">
        <v>249</v>
      </c>
    </row>
    <row r="17" spans="2:15" ht="15.75" thickBot="1" x14ac:dyDescent="0.3">
      <c r="B17" s="3" t="s">
        <v>132</v>
      </c>
      <c r="C17" s="47" t="s">
        <v>68</v>
      </c>
      <c r="D17" s="47" t="s">
        <v>69</v>
      </c>
      <c r="E17" s="48" t="s">
        <v>70</v>
      </c>
      <c r="I17" t="s">
        <v>32</v>
      </c>
      <c r="J17" t="s">
        <v>229</v>
      </c>
      <c r="K17" t="s">
        <v>328</v>
      </c>
      <c r="L17" t="s">
        <v>80</v>
      </c>
      <c r="M17" s="25">
        <v>169</v>
      </c>
      <c r="O17" t="s">
        <v>329</v>
      </c>
    </row>
    <row r="18" spans="2:15" x14ac:dyDescent="0.25">
      <c r="B18" s="1" t="s">
        <v>134</v>
      </c>
      <c r="C18" s="1" t="s">
        <v>135</v>
      </c>
      <c r="D18" s="51">
        <f>AVERAGEIFS(Table1[Cost],Table1[Model],"*9600*")</f>
        <v>53.708000000000006</v>
      </c>
      <c r="E18" s="50">
        <f>COUNTIFS(Table1[Model],"*9600*")</f>
        <v>5</v>
      </c>
      <c r="G18" s="61"/>
      <c r="I18" t="s">
        <v>32</v>
      </c>
      <c r="J18" t="s">
        <v>229</v>
      </c>
      <c r="K18" t="s">
        <v>330</v>
      </c>
      <c r="L18" t="s">
        <v>80</v>
      </c>
      <c r="M18" s="25">
        <v>159</v>
      </c>
      <c r="O18" t="s">
        <v>331</v>
      </c>
    </row>
    <row r="19" spans="2:15" x14ac:dyDescent="0.25">
      <c r="B19" s="1" t="s">
        <v>137</v>
      </c>
      <c r="C19" s="1" t="s">
        <v>138</v>
      </c>
      <c r="D19" s="51">
        <f>AVERAGEIFS(Table1[Cost],Table1[Model],"*2510*")</f>
        <v>41.8</v>
      </c>
      <c r="E19" s="50">
        <f>COUNTIFS(Table1[Model],"*2510*")</f>
        <v>8</v>
      </c>
      <c r="G19" s="61"/>
      <c r="I19" t="s">
        <v>32</v>
      </c>
      <c r="J19" t="s">
        <v>332</v>
      </c>
      <c r="K19" t="s">
        <v>333</v>
      </c>
      <c r="L19" t="s">
        <v>80</v>
      </c>
      <c r="M19" s="25">
        <v>212.81</v>
      </c>
      <c r="O19" t="s">
        <v>334</v>
      </c>
    </row>
    <row r="20" spans="2:15" x14ac:dyDescent="0.25">
      <c r="B20" s="1" t="s">
        <v>142</v>
      </c>
      <c r="C20" s="1" t="s">
        <v>143</v>
      </c>
      <c r="D20" s="51">
        <f>AVERAGEIFS(Table1[Cost],Table1[Model],"*TH115*")</f>
        <v>75.490000000000009</v>
      </c>
      <c r="E20" s="50">
        <f>COUNTIFS(Table1[Model],"*TH115*")</f>
        <v>4</v>
      </c>
      <c r="G20" s="61"/>
      <c r="I20" t="s">
        <v>32</v>
      </c>
      <c r="J20" t="s">
        <v>229</v>
      </c>
      <c r="K20" t="s">
        <v>335</v>
      </c>
      <c r="L20" t="s">
        <v>80</v>
      </c>
      <c r="M20" s="25">
        <v>192.2</v>
      </c>
      <c r="O20" t="s">
        <v>336</v>
      </c>
    </row>
    <row r="21" spans="2:15" x14ac:dyDescent="0.25">
      <c r="B21" s="1" t="s">
        <v>145</v>
      </c>
      <c r="C21" s="1" t="s">
        <v>146</v>
      </c>
      <c r="D21" s="51">
        <f>AVERAGEIFS(Table1[Cost],Table1[Model],"*K302PE*")</f>
        <v>91.3125</v>
      </c>
      <c r="E21" s="50">
        <f>COUNTIFS(Table1[Model],"*K302PE*")</f>
        <v>4</v>
      </c>
      <c r="G21" s="61"/>
      <c r="I21" t="s">
        <v>32</v>
      </c>
      <c r="J21" t="s">
        <v>229</v>
      </c>
      <c r="K21" t="s">
        <v>337</v>
      </c>
      <c r="L21" t="s">
        <v>80</v>
      </c>
      <c r="M21" s="25">
        <v>189</v>
      </c>
      <c r="O21" t="s">
        <v>338</v>
      </c>
    </row>
    <row r="22" spans="2:15" x14ac:dyDescent="0.25">
      <c r="B22" s="1" t="s">
        <v>150</v>
      </c>
      <c r="C22" s="54">
        <v>44157</v>
      </c>
      <c r="D22" s="51">
        <f>AVERAGEIFS(Table1[Cost],Table1[Model],44157)</f>
        <v>30.074999999999999</v>
      </c>
      <c r="E22" s="50">
        <f>COUNTIFS(Table1[Model],44157)</f>
        <v>6</v>
      </c>
      <c r="G22" s="61"/>
      <c r="I22" t="s">
        <v>32</v>
      </c>
      <c r="J22" t="s">
        <v>84</v>
      </c>
      <c r="K22" t="s">
        <v>345</v>
      </c>
      <c r="L22" t="s">
        <v>80</v>
      </c>
      <c r="M22" s="25">
        <v>169</v>
      </c>
      <c r="N22" t="s">
        <v>343</v>
      </c>
      <c r="O22" t="s">
        <v>346</v>
      </c>
    </row>
    <row r="23" spans="2:15" x14ac:dyDescent="0.25">
      <c r="B23" s="65" t="s">
        <v>41</v>
      </c>
      <c r="I23" t="s">
        <v>45</v>
      </c>
      <c r="J23" t="s">
        <v>47</v>
      </c>
      <c r="K23" t="s">
        <v>127</v>
      </c>
      <c r="L23" t="s">
        <v>80</v>
      </c>
      <c r="M23" s="25">
        <v>95.84</v>
      </c>
      <c r="O23" t="s">
        <v>128</v>
      </c>
    </row>
    <row r="24" spans="2:15" x14ac:dyDescent="0.25">
      <c r="I24" t="s">
        <v>45</v>
      </c>
      <c r="J24" t="s">
        <v>47</v>
      </c>
      <c r="K24" t="s">
        <v>153</v>
      </c>
      <c r="L24" t="s">
        <v>80</v>
      </c>
      <c r="M24" s="25">
        <v>129</v>
      </c>
      <c r="O24" t="s">
        <v>154</v>
      </c>
    </row>
    <row r="25" spans="2:15" x14ac:dyDescent="0.25">
      <c r="I25" t="s">
        <v>45</v>
      </c>
      <c r="J25" t="s">
        <v>47</v>
      </c>
      <c r="K25" t="s">
        <v>171</v>
      </c>
      <c r="L25" t="s">
        <v>80</v>
      </c>
      <c r="M25" s="25">
        <v>129</v>
      </c>
      <c r="O25" t="s">
        <v>172</v>
      </c>
    </row>
    <row r="26" spans="2:15" x14ac:dyDescent="0.25">
      <c r="I26" t="s">
        <v>45</v>
      </c>
      <c r="J26" s="67" t="s">
        <v>47</v>
      </c>
      <c r="K26" t="s">
        <v>185</v>
      </c>
      <c r="L26" t="s">
        <v>80</v>
      </c>
      <c r="M26" s="25">
        <v>118</v>
      </c>
      <c r="O26" t="s">
        <v>186</v>
      </c>
    </row>
    <row r="27" spans="2:15" x14ac:dyDescent="0.25">
      <c r="I27" t="s">
        <v>45</v>
      </c>
      <c r="J27" t="s">
        <v>207</v>
      </c>
      <c r="K27" t="s">
        <v>208</v>
      </c>
      <c r="L27" t="s">
        <v>80</v>
      </c>
      <c r="M27" s="25">
        <v>130.27000000000001</v>
      </c>
      <c r="O27" t="s">
        <v>209</v>
      </c>
    </row>
    <row r="28" spans="2:15" x14ac:dyDescent="0.25">
      <c r="I28" t="s">
        <v>45</v>
      </c>
      <c r="J28" s="36" t="s">
        <v>207</v>
      </c>
      <c r="K28" t="s">
        <v>219</v>
      </c>
      <c r="L28" t="s">
        <v>80</v>
      </c>
      <c r="M28" s="25">
        <v>129</v>
      </c>
      <c r="O28" t="s">
        <v>220</v>
      </c>
    </row>
    <row r="29" spans="2:15" x14ac:dyDescent="0.25">
      <c r="I29" t="s">
        <v>30</v>
      </c>
      <c r="J29" t="s">
        <v>37</v>
      </c>
      <c r="K29" t="s">
        <v>88</v>
      </c>
      <c r="L29" t="s">
        <v>80</v>
      </c>
      <c r="M29" s="25">
        <v>169.99</v>
      </c>
      <c r="O29" t="s">
        <v>89</v>
      </c>
    </row>
    <row r="30" spans="2:15" x14ac:dyDescent="0.25">
      <c r="I30" t="s">
        <v>30</v>
      </c>
      <c r="J30" t="s">
        <v>99</v>
      </c>
      <c r="K30" t="s">
        <v>100</v>
      </c>
      <c r="L30" t="s">
        <v>80</v>
      </c>
      <c r="M30" s="25">
        <v>142.55000000000001</v>
      </c>
      <c r="O30" t="s">
        <v>101</v>
      </c>
    </row>
    <row r="31" spans="2:15" x14ac:dyDescent="0.25">
      <c r="I31" t="s">
        <v>30</v>
      </c>
      <c r="J31" t="s">
        <v>92</v>
      </c>
      <c r="K31" t="s">
        <v>103</v>
      </c>
      <c r="L31" t="s">
        <v>80</v>
      </c>
      <c r="M31" s="25">
        <v>149.99</v>
      </c>
      <c r="O31" t="s">
        <v>104</v>
      </c>
    </row>
    <row r="32" spans="2:15" x14ac:dyDescent="0.25">
      <c r="I32" t="s">
        <v>30</v>
      </c>
      <c r="J32" t="s">
        <v>110</v>
      </c>
      <c r="K32" t="s">
        <v>111</v>
      </c>
      <c r="L32" t="s">
        <v>80</v>
      </c>
      <c r="M32" s="25">
        <v>99.99</v>
      </c>
      <c r="O32" t="s">
        <v>112</v>
      </c>
    </row>
    <row r="33" spans="9:15" x14ac:dyDescent="0.25">
      <c r="I33" t="s">
        <v>30</v>
      </c>
      <c r="J33" s="67" t="s">
        <v>98</v>
      </c>
      <c r="K33" t="s">
        <v>115</v>
      </c>
      <c r="L33" t="s">
        <v>80</v>
      </c>
      <c r="M33" s="25">
        <v>119</v>
      </c>
      <c r="O33" t="s">
        <v>116</v>
      </c>
    </row>
    <row r="34" spans="9:15" x14ac:dyDescent="0.25">
      <c r="I34" t="s">
        <v>30</v>
      </c>
      <c r="J34" t="s">
        <v>123</v>
      </c>
      <c r="K34" t="s">
        <v>124</v>
      </c>
      <c r="L34" t="s">
        <v>80</v>
      </c>
      <c r="M34" s="25">
        <v>143.9</v>
      </c>
      <c r="O34" t="s">
        <v>125</v>
      </c>
    </row>
    <row r="35" spans="9:15" x14ac:dyDescent="0.25">
      <c r="I35" t="s">
        <v>30</v>
      </c>
      <c r="J35" t="s">
        <v>129</v>
      </c>
      <c r="K35" t="s">
        <v>130</v>
      </c>
      <c r="L35" t="s">
        <v>80</v>
      </c>
      <c r="M35" s="25">
        <v>116.57</v>
      </c>
      <c r="O35" t="s">
        <v>131</v>
      </c>
    </row>
    <row r="36" spans="9:15" x14ac:dyDescent="0.25">
      <c r="I36" t="s">
        <v>30</v>
      </c>
      <c r="J36" t="s">
        <v>139</v>
      </c>
      <c r="K36" t="s">
        <v>140</v>
      </c>
      <c r="L36" t="s">
        <v>80</v>
      </c>
      <c r="M36" s="25">
        <v>149</v>
      </c>
      <c r="O36" t="s">
        <v>141</v>
      </c>
    </row>
    <row r="37" spans="9:15" x14ac:dyDescent="0.25">
      <c r="I37" t="s">
        <v>30</v>
      </c>
      <c r="J37" s="53" t="s">
        <v>129</v>
      </c>
      <c r="K37" t="s">
        <v>130</v>
      </c>
      <c r="L37" t="s">
        <v>80</v>
      </c>
      <c r="M37" s="25">
        <v>116.57</v>
      </c>
      <c r="O37" t="s">
        <v>144</v>
      </c>
    </row>
    <row r="38" spans="9:15" x14ac:dyDescent="0.25">
      <c r="I38" t="s">
        <v>30</v>
      </c>
      <c r="J38" t="s">
        <v>37</v>
      </c>
      <c r="K38" t="s">
        <v>151</v>
      </c>
      <c r="L38" t="s">
        <v>80</v>
      </c>
      <c r="M38" s="25">
        <v>169</v>
      </c>
      <c r="O38" t="s">
        <v>152</v>
      </c>
    </row>
    <row r="39" spans="9:15" x14ac:dyDescent="0.25">
      <c r="I39" t="s">
        <v>30</v>
      </c>
      <c r="J39" t="s">
        <v>92</v>
      </c>
      <c r="K39" t="s">
        <v>158</v>
      </c>
      <c r="L39" t="s">
        <v>80</v>
      </c>
      <c r="M39" s="25">
        <v>149</v>
      </c>
      <c r="O39" t="s">
        <v>159</v>
      </c>
    </row>
    <row r="40" spans="9:15" x14ac:dyDescent="0.25">
      <c r="I40" t="s">
        <v>30</v>
      </c>
      <c r="J40" t="s">
        <v>160</v>
      </c>
      <c r="K40" t="s">
        <v>161</v>
      </c>
      <c r="L40" t="s">
        <v>80</v>
      </c>
      <c r="M40" s="25">
        <v>149</v>
      </c>
      <c r="O40" t="s">
        <v>162</v>
      </c>
    </row>
    <row r="41" spans="9:15" x14ac:dyDescent="0.25">
      <c r="I41" t="s">
        <v>30</v>
      </c>
      <c r="J41" t="s">
        <v>165</v>
      </c>
      <c r="K41" t="s">
        <v>166</v>
      </c>
      <c r="L41" t="s">
        <v>80</v>
      </c>
      <c r="M41" s="25">
        <v>169</v>
      </c>
      <c r="O41" t="s">
        <v>167</v>
      </c>
    </row>
    <row r="42" spans="9:15" x14ac:dyDescent="0.25">
      <c r="I42" t="s">
        <v>30</v>
      </c>
      <c r="J42" t="s">
        <v>176</v>
      </c>
      <c r="K42" t="s">
        <v>177</v>
      </c>
      <c r="L42" t="s">
        <v>80</v>
      </c>
      <c r="M42" s="25">
        <v>117.6</v>
      </c>
      <c r="O42" t="s">
        <v>178</v>
      </c>
    </row>
    <row r="43" spans="9:15" x14ac:dyDescent="0.25">
      <c r="I43" t="s">
        <v>30</v>
      </c>
      <c r="J43" s="55" t="s">
        <v>182</v>
      </c>
      <c r="K43" t="s">
        <v>183</v>
      </c>
      <c r="L43" t="s">
        <v>80</v>
      </c>
      <c r="M43" s="25">
        <v>139.99</v>
      </c>
      <c r="O43" t="s">
        <v>184</v>
      </c>
    </row>
    <row r="44" spans="9:15" x14ac:dyDescent="0.25">
      <c r="I44" t="s">
        <v>30</v>
      </c>
      <c r="J44" t="s">
        <v>194</v>
      </c>
      <c r="K44" t="s">
        <v>195</v>
      </c>
      <c r="L44" t="s">
        <v>80</v>
      </c>
      <c r="M44" s="25">
        <v>139.99</v>
      </c>
      <c r="N44" t="s">
        <v>192</v>
      </c>
      <c r="O44" s="38" t="s">
        <v>196</v>
      </c>
    </row>
    <row r="45" spans="9:15" x14ac:dyDescent="0.25">
      <c r="I45" t="s">
        <v>30</v>
      </c>
      <c r="J45" t="s">
        <v>197</v>
      </c>
      <c r="K45" t="s">
        <v>198</v>
      </c>
      <c r="L45" t="s">
        <v>80</v>
      </c>
      <c r="M45" s="25">
        <v>108.95</v>
      </c>
      <c r="O45" t="s">
        <v>199</v>
      </c>
    </row>
    <row r="46" spans="9:15" x14ac:dyDescent="0.25">
      <c r="I46" t="s">
        <v>30</v>
      </c>
      <c r="J46" t="s">
        <v>202</v>
      </c>
      <c r="K46" t="s">
        <v>124</v>
      </c>
      <c r="L46" t="s">
        <v>80</v>
      </c>
      <c r="M46" s="25">
        <v>135</v>
      </c>
      <c r="O46" t="s">
        <v>203</v>
      </c>
    </row>
    <row r="47" spans="9:15" x14ac:dyDescent="0.25">
      <c r="I47" t="s">
        <v>30</v>
      </c>
      <c r="J47" t="s">
        <v>194</v>
      </c>
      <c r="K47" t="s">
        <v>232</v>
      </c>
      <c r="L47" t="s">
        <v>80</v>
      </c>
      <c r="M47" s="25">
        <v>149.99</v>
      </c>
      <c r="N47" t="s">
        <v>192</v>
      </c>
      <c r="O47" t="s">
        <v>233</v>
      </c>
    </row>
    <row r="48" spans="9:15" x14ac:dyDescent="0.25">
      <c r="I48" t="s">
        <v>40</v>
      </c>
      <c r="J48" t="s">
        <v>93</v>
      </c>
      <c r="K48" t="s">
        <v>94</v>
      </c>
      <c r="L48" t="s">
        <v>80</v>
      </c>
      <c r="M48" s="25">
        <v>99.99</v>
      </c>
      <c r="O48" s="38" t="s">
        <v>95</v>
      </c>
    </row>
    <row r="49" spans="9:15" x14ac:dyDescent="0.25">
      <c r="I49" t="s">
        <v>40</v>
      </c>
      <c r="J49" t="s">
        <v>168</v>
      </c>
      <c r="K49" t="s">
        <v>169</v>
      </c>
      <c r="L49" t="s">
        <v>80</v>
      </c>
      <c r="M49" s="25">
        <v>92.77</v>
      </c>
      <c r="O49" t="s">
        <v>170</v>
      </c>
    </row>
    <row r="50" spans="9:15" x14ac:dyDescent="0.25">
      <c r="I50" t="s">
        <v>40</v>
      </c>
      <c r="J50" t="s">
        <v>204</v>
      </c>
      <c r="K50" t="s">
        <v>205</v>
      </c>
      <c r="L50" t="s">
        <v>80</v>
      </c>
      <c r="M50" s="25">
        <v>92.77</v>
      </c>
      <c r="O50" t="s">
        <v>206</v>
      </c>
    </row>
    <row r="51" spans="9:15" x14ac:dyDescent="0.25">
      <c r="I51" t="s">
        <v>40</v>
      </c>
      <c r="J51" t="s">
        <v>204</v>
      </c>
      <c r="K51" t="s">
        <v>204</v>
      </c>
      <c r="L51" t="s">
        <v>80</v>
      </c>
      <c r="M51" s="25">
        <v>99</v>
      </c>
      <c r="O51" t="s">
        <v>216</v>
      </c>
    </row>
    <row r="52" spans="9:15" x14ac:dyDescent="0.25">
      <c r="I52" t="s">
        <v>40</v>
      </c>
      <c r="J52" s="36" t="s">
        <v>223</v>
      </c>
      <c r="K52" t="s">
        <v>224</v>
      </c>
      <c r="L52" t="s">
        <v>80</v>
      </c>
      <c r="M52" s="25">
        <v>83.29</v>
      </c>
      <c r="O52" t="s">
        <v>225</v>
      </c>
    </row>
    <row r="53" spans="9:15" x14ac:dyDescent="0.25">
      <c r="I53" t="s">
        <v>77</v>
      </c>
      <c r="J53" t="s">
        <v>78</v>
      </c>
      <c r="K53" t="s">
        <v>79</v>
      </c>
      <c r="L53" t="s">
        <v>80</v>
      </c>
      <c r="M53" s="25">
        <v>129.99</v>
      </c>
      <c r="O53" s="38" t="s">
        <v>81</v>
      </c>
    </row>
    <row r="54" spans="9:15" x14ac:dyDescent="0.25">
      <c r="I54" t="s">
        <v>77</v>
      </c>
      <c r="J54" s="36" t="s">
        <v>118</v>
      </c>
      <c r="K54" t="s">
        <v>119</v>
      </c>
      <c r="L54" t="s">
        <v>80</v>
      </c>
      <c r="M54" s="25">
        <v>119.95</v>
      </c>
      <c r="N54" t="s">
        <v>120</v>
      </c>
      <c r="O54" t="s">
        <v>121</v>
      </c>
    </row>
    <row r="55" spans="9:15" x14ac:dyDescent="0.25">
      <c r="I55" t="s">
        <v>77</v>
      </c>
      <c r="J55" t="s">
        <v>83</v>
      </c>
      <c r="K55" t="s">
        <v>133</v>
      </c>
      <c r="L55" t="s">
        <v>80</v>
      </c>
      <c r="M55" s="25">
        <v>169</v>
      </c>
      <c r="O55" t="s">
        <v>42</v>
      </c>
    </row>
    <row r="56" spans="9:15" x14ac:dyDescent="0.25">
      <c r="I56" t="s">
        <v>77</v>
      </c>
      <c r="J56" t="s">
        <v>147</v>
      </c>
      <c r="K56" t="s">
        <v>148</v>
      </c>
      <c r="L56" t="s">
        <v>80</v>
      </c>
      <c r="M56" s="25">
        <v>129.99</v>
      </c>
      <c r="O56" t="s">
        <v>149</v>
      </c>
    </row>
    <row r="57" spans="9:15" x14ac:dyDescent="0.25">
      <c r="I57" t="s">
        <v>77</v>
      </c>
      <c r="J57" t="s">
        <v>83</v>
      </c>
      <c r="K57" t="s">
        <v>155</v>
      </c>
      <c r="L57" t="s">
        <v>80</v>
      </c>
      <c r="M57" s="25">
        <v>169</v>
      </c>
      <c r="O57" t="s">
        <v>43</v>
      </c>
    </row>
    <row r="58" spans="9:15" x14ac:dyDescent="0.25">
      <c r="I58" t="s">
        <v>77</v>
      </c>
      <c r="J58" t="s">
        <v>147</v>
      </c>
      <c r="K58" t="s">
        <v>163</v>
      </c>
      <c r="L58" t="s">
        <v>80</v>
      </c>
      <c r="M58" s="25">
        <v>129</v>
      </c>
      <c r="O58" t="s">
        <v>164</v>
      </c>
    </row>
    <row r="59" spans="9:15" x14ac:dyDescent="0.25">
      <c r="I59" t="s">
        <v>77</v>
      </c>
      <c r="J59" t="s">
        <v>83</v>
      </c>
      <c r="K59" t="s">
        <v>133</v>
      </c>
      <c r="L59" t="s">
        <v>80</v>
      </c>
      <c r="M59" s="25">
        <v>139</v>
      </c>
      <c r="O59" t="s">
        <v>173</v>
      </c>
    </row>
    <row r="60" spans="9:15" x14ac:dyDescent="0.25">
      <c r="I60" t="s">
        <v>77</v>
      </c>
      <c r="J60" t="s">
        <v>114</v>
      </c>
      <c r="K60" t="s">
        <v>179</v>
      </c>
      <c r="L60" t="s">
        <v>80</v>
      </c>
      <c r="M60" s="25">
        <v>145</v>
      </c>
      <c r="N60" t="s">
        <v>180</v>
      </c>
      <c r="O60" t="s">
        <v>181</v>
      </c>
    </row>
    <row r="61" spans="9:15" x14ac:dyDescent="0.25">
      <c r="I61" t="s">
        <v>77</v>
      </c>
      <c r="J61" t="s">
        <v>147</v>
      </c>
      <c r="K61" t="s">
        <v>187</v>
      </c>
      <c r="L61" t="s">
        <v>80</v>
      </c>
      <c r="M61" s="25">
        <v>129.99</v>
      </c>
      <c r="O61" t="s">
        <v>188</v>
      </c>
    </row>
    <row r="62" spans="9:15" x14ac:dyDescent="0.25">
      <c r="I62" t="s">
        <v>77</v>
      </c>
      <c r="J62" t="s">
        <v>83</v>
      </c>
      <c r="K62" t="s">
        <v>189</v>
      </c>
      <c r="L62" t="s">
        <v>80</v>
      </c>
      <c r="M62" s="25">
        <v>136.97</v>
      </c>
      <c r="O62" t="s">
        <v>190</v>
      </c>
    </row>
    <row r="63" spans="9:15" x14ac:dyDescent="0.25">
      <c r="I63" t="s">
        <v>77</v>
      </c>
      <c r="J63" t="s">
        <v>114</v>
      </c>
      <c r="K63" t="s">
        <v>200</v>
      </c>
      <c r="L63" t="s">
        <v>80</v>
      </c>
      <c r="M63" s="25">
        <v>110</v>
      </c>
      <c r="N63" t="s">
        <v>180</v>
      </c>
      <c r="O63" t="s">
        <v>201</v>
      </c>
    </row>
    <row r="64" spans="9:15" x14ac:dyDescent="0.25">
      <c r="I64" t="s">
        <v>77</v>
      </c>
      <c r="J64" t="s">
        <v>147</v>
      </c>
      <c r="K64" t="s">
        <v>210</v>
      </c>
      <c r="L64" t="s">
        <v>80</v>
      </c>
      <c r="M64" s="25">
        <v>129.99</v>
      </c>
      <c r="O64" t="s">
        <v>211</v>
      </c>
    </row>
    <row r="65" spans="9:15" x14ac:dyDescent="0.25">
      <c r="I65" t="s">
        <v>77</v>
      </c>
      <c r="J65" s="36" t="s">
        <v>212</v>
      </c>
      <c r="K65" t="s">
        <v>213</v>
      </c>
      <c r="L65" t="s">
        <v>80</v>
      </c>
      <c r="M65" s="25">
        <v>129.99</v>
      </c>
      <c r="O65" t="s">
        <v>214</v>
      </c>
    </row>
    <row r="66" spans="9:15" x14ac:dyDescent="0.25">
      <c r="I66" t="s">
        <v>77</v>
      </c>
      <c r="J66" t="s">
        <v>212</v>
      </c>
      <c r="K66" t="s">
        <v>217</v>
      </c>
      <c r="L66" t="s">
        <v>80</v>
      </c>
      <c r="M66" s="25">
        <v>129.99</v>
      </c>
      <c r="O66" t="s">
        <v>218</v>
      </c>
    </row>
    <row r="67" spans="9:15" x14ac:dyDescent="0.25">
      <c r="I67" t="s">
        <v>77</v>
      </c>
      <c r="J67" s="36" t="s">
        <v>83</v>
      </c>
      <c r="K67" t="s">
        <v>133</v>
      </c>
      <c r="L67" t="s">
        <v>80</v>
      </c>
      <c r="M67" s="25">
        <v>119.99</v>
      </c>
      <c r="O67" t="s">
        <v>234</v>
      </c>
    </row>
    <row r="68" spans="9:15" x14ac:dyDescent="0.25">
      <c r="I68" t="s">
        <v>77</v>
      </c>
      <c r="J68" t="s">
        <v>212</v>
      </c>
      <c r="K68" t="s">
        <v>235</v>
      </c>
      <c r="L68" t="s">
        <v>80</v>
      </c>
      <c r="M68" s="25">
        <v>129.99</v>
      </c>
      <c r="O68" t="s">
        <v>236</v>
      </c>
    </row>
    <row r="69" spans="9:15" x14ac:dyDescent="0.25">
      <c r="I69" t="s">
        <v>77</v>
      </c>
      <c r="J69" t="s">
        <v>83</v>
      </c>
      <c r="K69" t="s">
        <v>237</v>
      </c>
      <c r="L69" t="s">
        <v>80</v>
      </c>
      <c r="M69" s="25">
        <v>169</v>
      </c>
      <c r="O69" t="s">
        <v>238</v>
      </c>
    </row>
    <row r="70" spans="9:15" x14ac:dyDescent="0.25">
      <c r="I70" t="s">
        <v>77</v>
      </c>
      <c r="J70" t="s">
        <v>114</v>
      </c>
      <c r="K70" t="s">
        <v>239</v>
      </c>
      <c r="L70" t="s">
        <v>80</v>
      </c>
      <c r="M70" s="25">
        <v>129.99</v>
      </c>
      <c r="O70" t="s">
        <v>240</v>
      </c>
    </row>
    <row r="71" spans="9:15" x14ac:dyDescent="0.25">
      <c r="I71" t="s">
        <v>77</v>
      </c>
      <c r="J71" t="s">
        <v>83</v>
      </c>
      <c r="K71" t="s">
        <v>241</v>
      </c>
      <c r="L71" t="s">
        <v>80</v>
      </c>
      <c r="M71" s="25">
        <v>155.4</v>
      </c>
      <c r="O71" t="s">
        <v>242</v>
      </c>
    </row>
    <row r="72" spans="9:15" x14ac:dyDescent="0.25">
      <c r="I72" t="s">
        <v>77</v>
      </c>
      <c r="J72" t="s">
        <v>114</v>
      </c>
      <c r="K72" t="s">
        <v>250</v>
      </c>
      <c r="L72" t="s">
        <v>80</v>
      </c>
      <c r="M72" s="25">
        <v>129.99</v>
      </c>
      <c r="O72" t="s">
        <v>251</v>
      </c>
    </row>
    <row r="73" spans="9:15" x14ac:dyDescent="0.25">
      <c r="I73" t="s">
        <v>77</v>
      </c>
      <c r="J73" t="s">
        <v>252</v>
      </c>
      <c r="K73" t="s">
        <v>253</v>
      </c>
      <c r="L73" t="s">
        <v>80</v>
      </c>
      <c r="M73" s="25">
        <v>155.4</v>
      </c>
      <c r="O73" t="s">
        <v>254</v>
      </c>
    </row>
    <row r="74" spans="9:15" x14ac:dyDescent="0.25">
      <c r="I74" t="s">
        <v>77</v>
      </c>
      <c r="J74" t="s">
        <v>317</v>
      </c>
      <c r="K74" t="s">
        <v>318</v>
      </c>
      <c r="L74" t="s">
        <v>80</v>
      </c>
      <c r="M74" s="25">
        <v>169</v>
      </c>
      <c r="O74" t="s">
        <v>319</v>
      </c>
    </row>
    <row r="75" spans="9:15" x14ac:dyDescent="0.25">
      <c r="I75" t="s">
        <v>77</v>
      </c>
      <c r="J75" t="s">
        <v>83</v>
      </c>
      <c r="K75" t="s">
        <v>320</v>
      </c>
      <c r="L75" t="s">
        <v>80</v>
      </c>
      <c r="M75" s="25">
        <v>158.22999999999999</v>
      </c>
      <c r="O75" t="s">
        <v>321</v>
      </c>
    </row>
    <row r="76" spans="9:15" x14ac:dyDescent="0.25">
      <c r="I76" t="s">
        <v>77</v>
      </c>
      <c r="J76" t="s">
        <v>114</v>
      </c>
      <c r="K76" t="s">
        <v>322</v>
      </c>
      <c r="L76" t="s">
        <v>80</v>
      </c>
      <c r="M76" s="25">
        <v>129.97999999999999</v>
      </c>
      <c r="O76" t="s">
        <v>323</v>
      </c>
    </row>
    <row r="77" spans="9:15" x14ac:dyDescent="0.25">
      <c r="I77" t="s">
        <v>77</v>
      </c>
      <c r="J77" s="36" t="s">
        <v>114</v>
      </c>
      <c r="K77" t="s">
        <v>324</v>
      </c>
      <c r="L77" t="s">
        <v>80</v>
      </c>
      <c r="M77" s="25">
        <v>129.99</v>
      </c>
      <c r="O77" t="s">
        <v>325</v>
      </c>
    </row>
    <row r="78" spans="9:15" x14ac:dyDescent="0.25">
      <c r="I78" t="s">
        <v>77</v>
      </c>
      <c r="J78" t="s">
        <v>147</v>
      </c>
      <c r="K78" t="s">
        <v>326</v>
      </c>
      <c r="L78" t="s">
        <v>80</v>
      </c>
      <c r="M78" s="25">
        <v>129.99</v>
      </c>
      <c r="O78" t="s">
        <v>327</v>
      </c>
    </row>
    <row r="79" spans="9:15" x14ac:dyDescent="0.25">
      <c r="I79" t="s">
        <v>77</v>
      </c>
      <c r="J79" t="s">
        <v>147</v>
      </c>
      <c r="K79" t="s">
        <v>339</v>
      </c>
      <c r="L79" t="s">
        <v>80</v>
      </c>
      <c r="M79" s="25">
        <v>149.99</v>
      </c>
      <c r="O79" t="s">
        <v>340</v>
      </c>
    </row>
    <row r="80" spans="9:15" x14ac:dyDescent="0.25">
      <c r="I80" t="s">
        <v>77</v>
      </c>
      <c r="J80" s="36" t="s">
        <v>147</v>
      </c>
      <c r="K80" t="s">
        <v>148</v>
      </c>
      <c r="L80" t="s">
        <v>80</v>
      </c>
      <c r="M80" s="25">
        <v>136</v>
      </c>
      <c r="O80" t="s">
        <v>341</v>
      </c>
    </row>
    <row r="81" spans="9:15" x14ac:dyDescent="0.25">
      <c r="I81" t="s">
        <v>77</v>
      </c>
      <c r="J81" s="56" t="s">
        <v>118</v>
      </c>
      <c r="K81" t="s">
        <v>342</v>
      </c>
      <c r="L81" t="s">
        <v>80</v>
      </c>
      <c r="M81" s="25">
        <v>129.99</v>
      </c>
      <c r="N81" t="s">
        <v>343</v>
      </c>
      <c r="O81" t="s">
        <v>344</v>
      </c>
    </row>
    <row r="82" spans="9:15" hidden="1" x14ac:dyDescent="0.25">
      <c r="I82" t="s">
        <v>262</v>
      </c>
      <c r="J82" t="s">
        <v>143</v>
      </c>
      <c r="K82" t="s">
        <v>263</v>
      </c>
      <c r="L82" t="s">
        <v>257</v>
      </c>
      <c r="M82" s="25">
        <v>72</v>
      </c>
      <c r="O82" t="s">
        <v>264</v>
      </c>
    </row>
    <row r="83" spans="9:15" hidden="1" x14ac:dyDescent="0.25">
      <c r="I83" t="s">
        <v>262</v>
      </c>
      <c r="J83" t="s">
        <v>143</v>
      </c>
      <c r="K83" t="s">
        <v>276</v>
      </c>
      <c r="L83" t="s">
        <v>257</v>
      </c>
      <c r="M83" s="25">
        <v>76.98</v>
      </c>
      <c r="O83" t="s">
        <v>34</v>
      </c>
    </row>
    <row r="84" spans="9:15" hidden="1" x14ac:dyDescent="0.25">
      <c r="I84" t="s">
        <v>262</v>
      </c>
      <c r="J84" t="s">
        <v>143</v>
      </c>
      <c r="K84" t="s">
        <v>292</v>
      </c>
      <c r="L84" t="s">
        <v>257</v>
      </c>
      <c r="M84" s="25">
        <v>77.989999999999995</v>
      </c>
      <c r="O84" t="s">
        <v>293</v>
      </c>
    </row>
    <row r="85" spans="9:15" hidden="1" x14ac:dyDescent="0.25">
      <c r="I85" t="s">
        <v>262</v>
      </c>
      <c r="J85" t="s">
        <v>143</v>
      </c>
      <c r="K85" t="s">
        <v>294</v>
      </c>
      <c r="L85" t="s">
        <v>257</v>
      </c>
      <c r="M85" s="25">
        <v>74.989999999999995</v>
      </c>
      <c r="O85" t="s">
        <v>295</v>
      </c>
    </row>
    <row r="86" spans="9:15" hidden="1" x14ac:dyDescent="0.25">
      <c r="I86" t="s">
        <v>30</v>
      </c>
      <c r="J86" t="s">
        <v>259</v>
      </c>
      <c r="K86" t="s">
        <v>260</v>
      </c>
      <c r="L86" t="s">
        <v>257</v>
      </c>
      <c r="M86" s="25">
        <v>29.99</v>
      </c>
      <c r="O86" t="s">
        <v>261</v>
      </c>
    </row>
    <row r="87" spans="9:15" hidden="1" x14ac:dyDescent="0.25">
      <c r="I87" t="s">
        <v>30</v>
      </c>
      <c r="J87" t="s">
        <v>138</v>
      </c>
      <c r="K87" t="s">
        <v>274</v>
      </c>
      <c r="L87" t="s">
        <v>257</v>
      </c>
      <c r="M87" s="25">
        <v>51.75</v>
      </c>
      <c r="O87" t="s">
        <v>275</v>
      </c>
    </row>
    <row r="88" spans="9:15" hidden="1" x14ac:dyDescent="0.25">
      <c r="I88" t="s">
        <v>30</v>
      </c>
      <c r="J88" t="s">
        <v>282</v>
      </c>
      <c r="K88" t="s">
        <v>283</v>
      </c>
      <c r="L88" t="s">
        <v>257</v>
      </c>
      <c r="M88" s="25">
        <v>49.98</v>
      </c>
      <c r="O88" t="s">
        <v>284</v>
      </c>
    </row>
    <row r="89" spans="9:15" hidden="1" x14ac:dyDescent="0.25">
      <c r="I89" t="s">
        <v>30</v>
      </c>
      <c r="J89" t="s">
        <v>285</v>
      </c>
      <c r="K89" t="s">
        <v>286</v>
      </c>
      <c r="L89" t="s">
        <v>257</v>
      </c>
      <c r="M89" s="25">
        <v>34.99</v>
      </c>
      <c r="O89" t="s">
        <v>287</v>
      </c>
    </row>
    <row r="90" spans="9:15" hidden="1" x14ac:dyDescent="0.25">
      <c r="I90" t="s">
        <v>30</v>
      </c>
      <c r="J90" t="s">
        <v>259</v>
      </c>
      <c r="K90" t="s">
        <v>307</v>
      </c>
      <c r="L90" t="s">
        <v>257</v>
      </c>
      <c r="M90" s="25">
        <v>34.99</v>
      </c>
      <c r="O90" t="s">
        <v>308</v>
      </c>
    </row>
    <row r="91" spans="9:15" hidden="1" x14ac:dyDescent="0.25">
      <c r="I91" t="s">
        <v>30</v>
      </c>
      <c r="J91" s="36" t="s">
        <v>309</v>
      </c>
      <c r="K91" t="s">
        <v>310</v>
      </c>
      <c r="L91" t="s">
        <v>257</v>
      </c>
      <c r="M91" s="25">
        <v>29.99</v>
      </c>
      <c r="O91" t="s">
        <v>311</v>
      </c>
    </row>
    <row r="92" spans="9:15" hidden="1" x14ac:dyDescent="0.25">
      <c r="I92" t="s">
        <v>30</v>
      </c>
      <c r="J92" t="s">
        <v>312</v>
      </c>
      <c r="K92" t="s">
        <v>313</v>
      </c>
      <c r="L92" t="s">
        <v>257</v>
      </c>
      <c r="M92" s="25">
        <v>47.99</v>
      </c>
      <c r="O92" t="s">
        <v>314</v>
      </c>
    </row>
    <row r="93" spans="9:15" hidden="1" x14ac:dyDescent="0.25">
      <c r="I93" t="s">
        <v>30</v>
      </c>
      <c r="J93" t="s">
        <v>312</v>
      </c>
      <c r="K93" t="s">
        <v>315</v>
      </c>
      <c r="L93" t="s">
        <v>257</v>
      </c>
      <c r="M93" s="25">
        <v>54.72</v>
      </c>
      <c r="O93" t="s">
        <v>316</v>
      </c>
    </row>
    <row r="94" spans="9:15" hidden="1" x14ac:dyDescent="0.25">
      <c r="I94" t="s">
        <v>150</v>
      </c>
      <c r="J94" s="37">
        <v>44157</v>
      </c>
      <c r="K94" t="s">
        <v>270</v>
      </c>
      <c r="L94" t="s">
        <v>257</v>
      </c>
      <c r="M94" s="25">
        <v>19.989999999999998</v>
      </c>
      <c r="O94" t="s">
        <v>271</v>
      </c>
    </row>
    <row r="95" spans="9:15" hidden="1" x14ac:dyDescent="0.25">
      <c r="I95" t="s">
        <v>150</v>
      </c>
      <c r="J95" s="37">
        <v>44157</v>
      </c>
      <c r="K95" t="s">
        <v>272</v>
      </c>
      <c r="L95" t="s">
        <v>257</v>
      </c>
      <c r="M95" s="25">
        <v>19.989999999999998</v>
      </c>
      <c r="O95" t="s">
        <v>273</v>
      </c>
    </row>
    <row r="96" spans="9:15" hidden="1" x14ac:dyDescent="0.25">
      <c r="I96" t="s">
        <v>150</v>
      </c>
      <c r="J96" s="37">
        <v>44157</v>
      </c>
      <c r="K96" t="s">
        <v>300</v>
      </c>
      <c r="L96" t="s">
        <v>257</v>
      </c>
      <c r="M96" s="25">
        <v>26.99</v>
      </c>
      <c r="O96" t="s">
        <v>301</v>
      </c>
    </row>
    <row r="97" spans="9:15" hidden="1" x14ac:dyDescent="0.25">
      <c r="I97" t="s">
        <v>150</v>
      </c>
      <c r="J97" s="37">
        <v>44157</v>
      </c>
      <c r="K97" t="s">
        <v>270</v>
      </c>
      <c r="L97" t="s">
        <v>257</v>
      </c>
      <c r="M97" s="25">
        <v>38.979999999999997</v>
      </c>
      <c r="O97" t="s">
        <v>302</v>
      </c>
    </row>
    <row r="98" spans="9:15" hidden="1" x14ac:dyDescent="0.25">
      <c r="I98" t="s">
        <v>150</v>
      </c>
      <c r="J98" s="37">
        <v>44157</v>
      </c>
      <c r="K98" t="s">
        <v>303</v>
      </c>
      <c r="L98" t="s">
        <v>257</v>
      </c>
      <c r="M98" s="25">
        <v>47.95</v>
      </c>
      <c r="O98" t="s">
        <v>304</v>
      </c>
    </row>
    <row r="99" spans="9:15" hidden="1" x14ac:dyDescent="0.25">
      <c r="I99" t="s">
        <v>150</v>
      </c>
      <c r="J99" s="37">
        <v>44157</v>
      </c>
      <c r="K99" t="s">
        <v>305</v>
      </c>
      <c r="L99" t="s">
        <v>257</v>
      </c>
      <c r="M99" s="25">
        <v>26.55</v>
      </c>
      <c r="O99" t="s">
        <v>306</v>
      </c>
    </row>
    <row r="100" spans="9:15" hidden="1" x14ac:dyDescent="0.25">
      <c r="I100" t="s">
        <v>265</v>
      </c>
      <c r="J100" t="s">
        <v>146</v>
      </c>
      <c r="K100" t="s">
        <v>266</v>
      </c>
      <c r="L100" t="s">
        <v>257</v>
      </c>
      <c r="M100" s="25">
        <v>81.489999999999995</v>
      </c>
      <c r="O100" t="s">
        <v>267</v>
      </c>
    </row>
    <row r="101" spans="9:15" hidden="1" x14ac:dyDescent="0.25">
      <c r="I101" t="s">
        <v>265</v>
      </c>
      <c r="J101" t="s">
        <v>146</v>
      </c>
      <c r="K101" t="s">
        <v>277</v>
      </c>
      <c r="L101" t="s">
        <v>257</v>
      </c>
      <c r="M101" s="25">
        <v>81.489999999999995</v>
      </c>
      <c r="O101" t="s">
        <v>278</v>
      </c>
    </row>
    <row r="102" spans="9:15" hidden="1" x14ac:dyDescent="0.25">
      <c r="I102" t="s">
        <v>265</v>
      </c>
      <c r="J102" t="s">
        <v>146</v>
      </c>
      <c r="K102" t="s">
        <v>296</v>
      </c>
      <c r="L102" t="s">
        <v>257</v>
      </c>
      <c r="M102" s="25">
        <v>91.29</v>
      </c>
      <c r="O102" t="s">
        <v>297</v>
      </c>
    </row>
    <row r="103" spans="9:15" hidden="1" x14ac:dyDescent="0.25">
      <c r="I103" t="s">
        <v>265</v>
      </c>
      <c r="J103" t="s">
        <v>146</v>
      </c>
      <c r="K103" t="s">
        <v>298</v>
      </c>
      <c r="L103" t="s">
        <v>257</v>
      </c>
      <c r="M103" s="25">
        <v>110.98</v>
      </c>
      <c r="O103" t="s">
        <v>299</v>
      </c>
    </row>
    <row r="104" spans="9:15" hidden="1" x14ac:dyDescent="0.25">
      <c r="I104" t="s">
        <v>40</v>
      </c>
      <c r="J104" t="s">
        <v>255</v>
      </c>
      <c r="K104" t="s">
        <v>256</v>
      </c>
      <c r="L104" t="s">
        <v>257</v>
      </c>
      <c r="M104" s="25">
        <v>48</v>
      </c>
      <c r="O104" t="s">
        <v>258</v>
      </c>
    </row>
    <row r="105" spans="9:15" hidden="1" x14ac:dyDescent="0.25">
      <c r="I105" t="s">
        <v>40</v>
      </c>
      <c r="J105" t="s">
        <v>135</v>
      </c>
      <c r="K105" t="s">
        <v>268</v>
      </c>
      <c r="L105" t="s">
        <v>257</v>
      </c>
      <c r="M105" s="25">
        <v>48.51</v>
      </c>
      <c r="O105" t="s">
        <v>269</v>
      </c>
    </row>
    <row r="106" spans="9:15" hidden="1" x14ac:dyDescent="0.25">
      <c r="I106" t="s">
        <v>40</v>
      </c>
      <c r="J106" t="s">
        <v>279</v>
      </c>
      <c r="K106" t="s">
        <v>280</v>
      </c>
      <c r="L106" t="s">
        <v>257</v>
      </c>
      <c r="M106" s="25">
        <v>59.98</v>
      </c>
      <c r="O106" t="s">
        <v>281</v>
      </c>
    </row>
    <row r="107" spans="9:15" hidden="1" x14ac:dyDescent="0.25">
      <c r="I107" t="s">
        <v>40</v>
      </c>
      <c r="J107" t="s">
        <v>279</v>
      </c>
      <c r="K107" t="s">
        <v>288</v>
      </c>
      <c r="L107" t="s">
        <v>257</v>
      </c>
      <c r="M107" s="25">
        <v>51.95</v>
      </c>
      <c r="O107" t="s">
        <v>289</v>
      </c>
    </row>
    <row r="108" spans="9:15" hidden="1" x14ac:dyDescent="0.25">
      <c r="I108" t="s">
        <v>40</v>
      </c>
      <c r="J108" t="s">
        <v>279</v>
      </c>
      <c r="K108" t="s">
        <v>290</v>
      </c>
      <c r="L108" t="s">
        <v>257</v>
      </c>
      <c r="M108" s="25">
        <v>60.1</v>
      </c>
      <c r="O108" t="s">
        <v>291</v>
      </c>
    </row>
    <row r="109" spans="9:15" hidden="1" x14ac:dyDescent="0.25">
      <c r="J109" s="36"/>
      <c r="M109" s="25"/>
    </row>
    <row r="110" spans="9:15" hidden="1" x14ac:dyDescent="0.25">
      <c r="M110" s="25"/>
      <c r="O110" s="38"/>
    </row>
    <row r="111" spans="9:15" hidden="1" x14ac:dyDescent="0.25">
      <c r="M111" s="25"/>
      <c r="O111" s="38"/>
    </row>
    <row r="112" spans="9:15" hidden="1" x14ac:dyDescent="0.25">
      <c r="J112" s="36"/>
      <c r="M112" s="25"/>
      <c r="O112" s="38"/>
    </row>
    <row r="113" spans="10:13" hidden="1" x14ac:dyDescent="0.25">
      <c r="J113" s="36"/>
      <c r="M113" s="25"/>
    </row>
    <row r="114" spans="10:13" hidden="1" x14ac:dyDescent="0.25">
      <c r="J114" s="36"/>
      <c r="M114" s="25"/>
    </row>
    <row r="115" spans="10:13" hidden="1" x14ac:dyDescent="0.25">
      <c r="M115" s="57"/>
    </row>
    <row r="116" spans="10:13" hidden="1" x14ac:dyDescent="0.25">
      <c r="M116" s="25"/>
    </row>
    <row r="117" spans="10:13" hidden="1" x14ac:dyDescent="0.25">
      <c r="M117" s="57"/>
    </row>
    <row r="118" spans="10:13" hidden="1" x14ac:dyDescent="0.25">
      <c r="M118" s="25"/>
    </row>
    <row r="119" spans="10:13" hidden="1" x14ac:dyDescent="0.25">
      <c r="M119" s="25"/>
    </row>
    <row r="120" spans="10:13" hidden="1" x14ac:dyDescent="0.25">
      <c r="M120" s="25"/>
    </row>
    <row r="121" spans="10:13" hidden="1" x14ac:dyDescent="0.25">
      <c r="M121" s="25"/>
    </row>
    <row r="122" spans="10:13" hidden="1" x14ac:dyDescent="0.25">
      <c r="M122" s="25"/>
    </row>
    <row r="123" spans="10:13" hidden="1" x14ac:dyDescent="0.25">
      <c r="M123" s="25"/>
    </row>
    <row r="124" spans="10:13" hidden="1" x14ac:dyDescent="0.25">
      <c r="M124" s="25"/>
    </row>
    <row r="125" spans="10:13" hidden="1" x14ac:dyDescent="0.25">
      <c r="M125" s="25"/>
    </row>
    <row r="126" spans="10:13" hidden="1" x14ac:dyDescent="0.25">
      <c r="M126" s="25"/>
    </row>
    <row r="127" spans="10:13" hidden="1" x14ac:dyDescent="0.25">
      <c r="M127" s="25"/>
    </row>
    <row r="128" spans="10:13" hidden="1" x14ac:dyDescent="0.25">
      <c r="M128" s="25"/>
    </row>
    <row r="129" spans="13:13" hidden="1" x14ac:dyDescent="0.25">
      <c r="M129" s="25"/>
    </row>
    <row r="130" spans="13:13" hidden="1" x14ac:dyDescent="0.25">
      <c r="M130" s="25"/>
    </row>
    <row r="131" spans="13:13" hidden="1" x14ac:dyDescent="0.25">
      <c r="M131" s="25"/>
    </row>
    <row r="132" spans="13:13" hidden="1" x14ac:dyDescent="0.25">
      <c r="M132" s="25"/>
    </row>
    <row r="133" spans="13:13" hidden="1" x14ac:dyDescent="0.25">
      <c r="M133" s="25"/>
    </row>
    <row r="134" spans="13:13" hidden="1" x14ac:dyDescent="0.25">
      <c r="M134" s="25"/>
    </row>
    <row r="135" spans="13:13" hidden="1" x14ac:dyDescent="0.25">
      <c r="M135" s="25"/>
    </row>
    <row r="136" spans="13:13" hidden="1" x14ac:dyDescent="0.25">
      <c r="M136" s="25"/>
    </row>
    <row r="137" spans="13:13" hidden="1" x14ac:dyDescent="0.25">
      <c r="M137" s="25"/>
    </row>
    <row r="138" spans="13:13" hidden="1" x14ac:dyDescent="0.25">
      <c r="M138" s="25"/>
    </row>
    <row r="139" spans="13:13" hidden="1" x14ac:dyDescent="0.25">
      <c r="M139" s="25"/>
    </row>
    <row r="140" spans="13:13" hidden="1" x14ac:dyDescent="0.25">
      <c r="M140" s="25"/>
    </row>
    <row r="141" spans="13:13" hidden="1" x14ac:dyDescent="0.25">
      <c r="M141" s="25"/>
    </row>
    <row r="142" spans="13:13" hidden="1" x14ac:dyDescent="0.25">
      <c r="M142" s="25"/>
    </row>
    <row r="143" spans="13:13" hidden="1" x14ac:dyDescent="0.25">
      <c r="M143" s="25"/>
    </row>
  </sheetData>
  <mergeCells count="2">
    <mergeCell ref="J2:K2"/>
    <mergeCell ref="G4:G7"/>
  </mergeCells>
  <hyperlinks>
    <hyperlink ref="O48" r:id="rId1" xr:uid="{67FA2788-F3AE-47F3-AEFE-A53A9EE2D375}"/>
    <hyperlink ref="O44" r:id="rId2" xr:uid="{CB1612B9-DE95-4548-B94E-99DE6A618FF1}"/>
    <hyperlink ref="O53" r:id="rId3" xr:uid="{25452B88-8C04-4D9B-B9C9-ECAF46FC12CC}"/>
  </hyperlinks>
  <pageMargins left="0.7" right="0.7" top="0.75" bottom="0.75" header="0.3" footer="0.3"/>
  <tableParts count="1">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2:D33"/>
  <sheetViews>
    <sheetView workbookViewId="0"/>
  </sheetViews>
  <sheetFormatPr defaultColWidth="0" defaultRowHeight="15" x14ac:dyDescent="0.25"/>
  <cols>
    <col min="1" max="1" width="41" customWidth="1"/>
    <col min="2" max="2" width="32" customWidth="1"/>
    <col min="3" max="3" width="22.42578125" customWidth="1"/>
    <col min="4" max="4" width="9.140625" customWidth="1"/>
    <col min="5" max="16384" width="9.140625" hidden="1"/>
  </cols>
  <sheetData>
    <row r="2" spans="1:4" x14ac:dyDescent="0.25">
      <c r="A2" s="3" t="s">
        <v>4</v>
      </c>
      <c r="B2" s="2">
        <f>B3*AVERAGE(C:C)</f>
        <v>120.19499999999999</v>
      </c>
    </row>
    <row r="3" spans="1:4" x14ac:dyDescent="0.25">
      <c r="A3" s="3" t="s">
        <v>7</v>
      </c>
      <c r="B3" s="4">
        <v>1</v>
      </c>
    </row>
    <row r="4" spans="1:4" x14ac:dyDescent="0.25">
      <c r="A4" s="17" t="s">
        <v>8</v>
      </c>
    </row>
    <row r="5" spans="1:4" x14ac:dyDescent="0.25">
      <c r="A5" s="3" t="s">
        <v>3</v>
      </c>
      <c r="B5" s="3" t="s">
        <v>2</v>
      </c>
      <c r="C5" s="3" t="s">
        <v>1</v>
      </c>
      <c r="D5" s="1"/>
    </row>
    <row r="6" spans="1:4" x14ac:dyDescent="0.25">
      <c r="A6" s="5" t="s">
        <v>15</v>
      </c>
      <c r="B6" s="5" t="s">
        <v>16</v>
      </c>
      <c r="C6" s="6">
        <v>141.38999999999999</v>
      </c>
      <c r="D6" s="1"/>
    </row>
    <row r="7" spans="1:4" x14ac:dyDescent="0.25">
      <c r="A7" s="7"/>
      <c r="B7" s="8"/>
      <c r="C7" s="8"/>
      <c r="D7" s="9"/>
    </row>
    <row r="8" spans="1:4" x14ac:dyDescent="0.25">
      <c r="A8" s="10" t="s">
        <v>5</v>
      </c>
      <c r="B8" s="11"/>
      <c r="C8" s="11"/>
      <c r="D8" s="12"/>
    </row>
    <row r="9" spans="1:4" x14ac:dyDescent="0.25">
      <c r="A9" s="13"/>
      <c r="B9" s="11"/>
      <c r="C9" s="11"/>
      <c r="D9" s="12"/>
    </row>
    <row r="10" spans="1:4" x14ac:dyDescent="0.25">
      <c r="A10" s="13"/>
      <c r="B10" s="11"/>
      <c r="C10" s="11"/>
      <c r="D10" s="12"/>
    </row>
    <row r="11" spans="1:4" x14ac:dyDescent="0.25">
      <c r="A11" s="13"/>
      <c r="B11" s="11"/>
      <c r="C11" s="11"/>
      <c r="D11" s="12"/>
    </row>
    <row r="12" spans="1:4" x14ac:dyDescent="0.25">
      <c r="A12" s="13"/>
      <c r="B12" s="11"/>
      <c r="C12" s="11"/>
      <c r="D12" s="12"/>
    </row>
    <row r="13" spans="1:4" x14ac:dyDescent="0.25">
      <c r="A13" s="13"/>
      <c r="B13" s="11"/>
      <c r="C13" s="11"/>
      <c r="D13" s="12"/>
    </row>
    <row r="14" spans="1:4" x14ac:dyDescent="0.25">
      <c r="A14" s="13"/>
      <c r="B14" s="11"/>
      <c r="C14" s="11"/>
      <c r="D14" s="12"/>
    </row>
    <row r="15" spans="1:4" x14ac:dyDescent="0.25">
      <c r="A15" s="13"/>
      <c r="B15" s="11"/>
      <c r="C15" s="11"/>
      <c r="D15" s="12"/>
    </row>
    <row r="16" spans="1:4" x14ac:dyDescent="0.25">
      <c r="A16" s="13"/>
      <c r="B16" s="11"/>
      <c r="C16" s="11"/>
      <c r="D16" s="12"/>
    </row>
    <row r="17" spans="1:4" x14ac:dyDescent="0.25">
      <c r="A17" s="13"/>
      <c r="B17" s="11"/>
      <c r="C17" s="11"/>
      <c r="D17" s="12"/>
    </row>
    <row r="18" spans="1:4" x14ac:dyDescent="0.25">
      <c r="A18" s="14"/>
      <c r="B18" s="15"/>
      <c r="C18" s="15"/>
      <c r="D18" s="16"/>
    </row>
    <row r="20" spans="1:4" x14ac:dyDescent="0.25">
      <c r="A20" s="3" t="s">
        <v>3</v>
      </c>
      <c r="B20" s="3" t="s">
        <v>2</v>
      </c>
      <c r="C20" s="3" t="s">
        <v>1</v>
      </c>
      <c r="D20" s="1"/>
    </row>
    <row r="21" spans="1:4" x14ac:dyDescent="0.25">
      <c r="A21" s="5" t="s">
        <v>18</v>
      </c>
      <c r="B21" s="5" t="s">
        <v>17</v>
      </c>
      <c r="C21" s="6">
        <v>99</v>
      </c>
      <c r="D21" s="1"/>
    </row>
    <row r="22" spans="1:4" x14ac:dyDescent="0.25">
      <c r="A22" s="7"/>
      <c r="B22" s="8"/>
      <c r="C22" s="8"/>
      <c r="D22" s="9"/>
    </row>
    <row r="23" spans="1:4" x14ac:dyDescent="0.25">
      <c r="A23" s="10" t="s">
        <v>5</v>
      </c>
      <c r="B23" s="11"/>
      <c r="C23" s="11"/>
      <c r="D23" s="12"/>
    </row>
    <row r="24" spans="1:4" x14ac:dyDescent="0.25">
      <c r="A24" s="13"/>
      <c r="B24" s="11"/>
      <c r="C24" s="11"/>
      <c r="D24" s="12"/>
    </row>
    <row r="25" spans="1:4" x14ac:dyDescent="0.25">
      <c r="A25" s="13"/>
      <c r="B25" s="11"/>
      <c r="C25" s="11"/>
      <c r="D25" s="12"/>
    </row>
    <row r="26" spans="1:4" x14ac:dyDescent="0.25">
      <c r="A26" s="13"/>
      <c r="B26" s="11"/>
      <c r="C26" s="11"/>
      <c r="D26" s="12"/>
    </row>
    <row r="27" spans="1:4" x14ac:dyDescent="0.25">
      <c r="A27" s="13"/>
      <c r="B27" s="11"/>
      <c r="C27" s="11"/>
      <c r="D27" s="12"/>
    </row>
    <row r="28" spans="1:4" x14ac:dyDescent="0.25">
      <c r="A28" s="13"/>
      <c r="B28" s="11"/>
      <c r="C28" s="11"/>
      <c r="D28" s="12"/>
    </row>
    <row r="29" spans="1:4" x14ac:dyDescent="0.25">
      <c r="A29" s="13"/>
      <c r="B29" s="11"/>
      <c r="C29" s="11"/>
      <c r="D29" s="12"/>
    </row>
    <row r="30" spans="1:4" x14ac:dyDescent="0.25">
      <c r="A30" s="13"/>
      <c r="B30" s="11"/>
      <c r="C30" s="11"/>
      <c r="D30" s="12"/>
    </row>
    <row r="31" spans="1:4" x14ac:dyDescent="0.25">
      <c r="A31" s="13"/>
      <c r="B31" s="11"/>
      <c r="C31" s="11"/>
      <c r="D31" s="12"/>
    </row>
    <row r="32" spans="1:4" x14ac:dyDescent="0.25">
      <c r="A32" s="13"/>
      <c r="B32" s="11"/>
      <c r="C32" s="11"/>
      <c r="D32" s="12"/>
    </row>
    <row r="33" spans="1:4" x14ac:dyDescent="0.25">
      <c r="A33" s="14"/>
      <c r="B33" s="15"/>
      <c r="C33" s="15"/>
      <c r="D33" s="16"/>
    </row>
  </sheetData>
  <pageMargins left="0.7" right="0.7" top="0.75" bottom="0.75" header="0.3" footer="0.3"/>
  <pageSetup scale="8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3:F41"/>
  <sheetViews>
    <sheetView workbookViewId="0"/>
  </sheetViews>
  <sheetFormatPr defaultRowHeight="15" x14ac:dyDescent="0.25"/>
  <cols>
    <col min="1" max="1" width="13" customWidth="1"/>
    <col min="2" max="2" width="26" customWidth="1"/>
    <col min="3" max="3" width="32.85546875" style="20" customWidth="1"/>
    <col min="4" max="4" width="43.28515625" bestFit="1" customWidth="1"/>
    <col min="5" max="5" width="8.7109375" style="25" customWidth="1"/>
    <col min="6" max="6" width="110.85546875" style="20" customWidth="1"/>
  </cols>
  <sheetData>
    <row r="3" spans="1:6" x14ac:dyDescent="0.25">
      <c r="A3" s="3" t="s">
        <v>9</v>
      </c>
      <c r="B3" s="3" t="s">
        <v>10</v>
      </c>
      <c r="C3" s="18" t="s">
        <v>11</v>
      </c>
      <c r="D3" s="3" t="s">
        <v>12</v>
      </c>
      <c r="E3" s="22" t="s">
        <v>1</v>
      </c>
      <c r="F3" s="18" t="s">
        <v>13</v>
      </c>
    </row>
    <row r="4" spans="1:6" x14ac:dyDescent="0.25">
      <c r="A4" s="1"/>
      <c r="B4" s="1"/>
      <c r="C4" s="21" t="e">
        <f>#REF!</f>
        <v>#REF!</v>
      </c>
      <c r="D4" s="21" t="e">
        <f>#REF!</f>
        <v>#REF!</v>
      </c>
      <c r="E4" s="23" t="e">
        <f>#REF!</f>
        <v>#REF!</v>
      </c>
      <c r="F4" s="21" t="e">
        <f>#REF!</f>
        <v>#REF!</v>
      </c>
    </row>
    <row r="5" spans="1:6" x14ac:dyDescent="0.25">
      <c r="A5" s="1"/>
      <c r="B5" s="1"/>
      <c r="C5" s="21" t="e">
        <f>#REF!</f>
        <v>#REF!</v>
      </c>
      <c r="D5" s="21" t="e">
        <f>#REF!</f>
        <v>#REF!</v>
      </c>
      <c r="E5" s="23" t="e">
        <f>#REF!</f>
        <v>#REF!</v>
      </c>
      <c r="F5" s="21" t="e">
        <f>#REF!</f>
        <v>#REF!</v>
      </c>
    </row>
    <row r="6" spans="1:6" x14ac:dyDescent="0.25">
      <c r="A6" s="1"/>
      <c r="B6" s="1"/>
      <c r="C6" s="21" t="e">
        <f>#REF!</f>
        <v>#REF!</v>
      </c>
      <c r="D6" s="21" t="e">
        <f>#REF!</f>
        <v>#REF!</v>
      </c>
      <c r="E6" s="23" t="e">
        <f>#REF!</f>
        <v>#REF!</v>
      </c>
      <c r="F6" s="21" t="e">
        <f>#REF!</f>
        <v>#REF!</v>
      </c>
    </row>
    <row r="7" spans="1:6" x14ac:dyDescent="0.25">
      <c r="A7" s="1"/>
      <c r="B7" s="1"/>
      <c r="C7" s="21" t="e">
        <f>#REF!</f>
        <v>#REF!</v>
      </c>
      <c r="D7" s="21" t="e">
        <f>#REF!</f>
        <v>#REF!</v>
      </c>
      <c r="E7" s="23" t="e">
        <f>#REF!</f>
        <v>#REF!</v>
      </c>
      <c r="F7" s="21" t="e">
        <f>#REF!</f>
        <v>#REF!</v>
      </c>
    </row>
    <row r="8" spans="1:6" x14ac:dyDescent="0.25">
      <c r="A8" s="1"/>
      <c r="B8" s="1"/>
      <c r="C8" s="21" t="e">
        <f>#REF!</f>
        <v>#REF!</v>
      </c>
      <c r="D8" s="21" t="e">
        <f>#REF!</f>
        <v>#REF!</v>
      </c>
      <c r="E8" s="23" t="e">
        <f>#REF!</f>
        <v>#REF!</v>
      </c>
      <c r="F8" s="21" t="e">
        <f>#REF!</f>
        <v>#REF!</v>
      </c>
    </row>
    <row r="9" spans="1:6" x14ac:dyDescent="0.25">
      <c r="A9" s="1"/>
      <c r="B9" s="1"/>
      <c r="C9" s="21" t="e">
        <f>#REF!</f>
        <v>#REF!</v>
      </c>
      <c r="D9" s="21" t="e">
        <f>#REF!</f>
        <v>#REF!</v>
      </c>
      <c r="E9" s="23" t="e">
        <f>#REF!</f>
        <v>#REF!</v>
      </c>
      <c r="F9" s="21" t="e">
        <f>#REF!</f>
        <v>#REF!</v>
      </c>
    </row>
    <row r="10" spans="1:6" x14ac:dyDescent="0.25">
      <c r="A10" s="1"/>
      <c r="B10" s="1"/>
      <c r="C10" s="21" t="e">
        <f>#REF!</f>
        <v>#REF!</v>
      </c>
      <c r="D10" s="21" t="e">
        <f>#REF!</f>
        <v>#REF!</v>
      </c>
      <c r="E10" s="23" t="e">
        <f>#REF!</f>
        <v>#REF!</v>
      </c>
      <c r="F10" s="21" t="e">
        <f>#REF!</f>
        <v>#REF!</v>
      </c>
    </row>
    <row r="11" spans="1:6" x14ac:dyDescent="0.25">
      <c r="A11" s="1"/>
      <c r="B11" s="1"/>
      <c r="C11" s="21" t="e">
        <f>#REF!</f>
        <v>#REF!</v>
      </c>
      <c r="D11" s="21" t="e">
        <f>#REF!</f>
        <v>#REF!</v>
      </c>
      <c r="E11" s="23" t="e">
        <f>#REF!</f>
        <v>#REF!</v>
      </c>
      <c r="F11" s="21" t="e">
        <f>#REF!</f>
        <v>#REF!</v>
      </c>
    </row>
    <row r="12" spans="1:6" x14ac:dyDescent="0.25">
      <c r="A12" s="1"/>
      <c r="B12" s="1"/>
      <c r="C12" s="21" t="e">
        <f>#REF!</f>
        <v>#REF!</v>
      </c>
      <c r="D12" s="21" t="e">
        <f>#REF!</f>
        <v>#REF!</v>
      </c>
      <c r="E12" s="23" t="e">
        <f>#REF!</f>
        <v>#REF!</v>
      </c>
      <c r="F12" s="21" t="e">
        <f>#REF!</f>
        <v>#REF!</v>
      </c>
    </row>
    <row r="13" spans="1:6" x14ac:dyDescent="0.25">
      <c r="A13" s="1"/>
      <c r="B13" s="1"/>
      <c r="C13" s="21" t="e">
        <f>#REF!</f>
        <v>#REF!</v>
      </c>
      <c r="D13" s="21" t="e">
        <f>#REF!</f>
        <v>#REF!</v>
      </c>
      <c r="E13" s="23" t="e">
        <f>#REF!</f>
        <v>#REF!</v>
      </c>
      <c r="F13" s="21" t="e">
        <f>#REF!</f>
        <v>#REF!</v>
      </c>
    </row>
    <row r="14" spans="1:6" x14ac:dyDescent="0.25">
      <c r="A14" s="1"/>
      <c r="B14" s="1"/>
      <c r="C14" s="21" t="e">
        <f>#REF!</f>
        <v>#REF!</v>
      </c>
      <c r="D14" s="21" t="e">
        <f>#REF!</f>
        <v>#REF!</v>
      </c>
      <c r="E14" s="23" t="e">
        <f>#REF!</f>
        <v>#REF!</v>
      </c>
      <c r="F14" s="21" t="e">
        <f>#REF!</f>
        <v>#REF!</v>
      </c>
    </row>
    <row r="15" spans="1:6" x14ac:dyDescent="0.25">
      <c r="A15" s="1"/>
      <c r="B15" s="1"/>
      <c r="C15" s="21" t="e">
        <f>#REF!</f>
        <v>#REF!</v>
      </c>
      <c r="D15" s="21" t="e">
        <f>#REF!</f>
        <v>#REF!</v>
      </c>
      <c r="E15" s="23" t="e">
        <f>#REF!</f>
        <v>#REF!</v>
      </c>
      <c r="F15" s="21" t="e">
        <f>#REF!</f>
        <v>#REF!</v>
      </c>
    </row>
    <row r="16" spans="1:6" x14ac:dyDescent="0.25">
      <c r="A16" s="1"/>
      <c r="B16" s="1"/>
      <c r="C16" s="21" t="e">
        <f>#REF!</f>
        <v>#REF!</v>
      </c>
      <c r="D16" s="21" t="e">
        <f>#REF!</f>
        <v>#REF!</v>
      </c>
      <c r="E16" s="23" t="e">
        <f>#REF!</f>
        <v>#REF!</v>
      </c>
      <c r="F16" s="21" t="e">
        <f>#REF!</f>
        <v>#REF!</v>
      </c>
    </row>
    <row r="17" spans="1:6" x14ac:dyDescent="0.25">
      <c r="A17" s="1"/>
      <c r="B17" s="1"/>
      <c r="C17" s="21" t="e">
        <f>#REF!</f>
        <v>#REF!</v>
      </c>
      <c r="D17" s="21" t="e">
        <f>#REF!</f>
        <v>#REF!</v>
      </c>
      <c r="E17" s="23" t="e">
        <f>#REF!</f>
        <v>#REF!</v>
      </c>
      <c r="F17" s="21" t="e">
        <f>#REF!</f>
        <v>#REF!</v>
      </c>
    </row>
    <row r="18" spans="1:6" x14ac:dyDescent="0.25">
      <c r="A18" s="1"/>
      <c r="B18" s="1"/>
      <c r="C18" s="21" t="e">
        <f>#REF!</f>
        <v>#REF!</v>
      </c>
      <c r="D18" s="21" t="e">
        <f>#REF!</f>
        <v>#REF!</v>
      </c>
      <c r="E18" s="23" t="e">
        <f>#REF!</f>
        <v>#REF!</v>
      </c>
      <c r="F18" s="21" t="e">
        <f>#REF!</f>
        <v>#REF!</v>
      </c>
    </row>
    <row r="19" spans="1:6" x14ac:dyDescent="0.25">
      <c r="A19" s="1"/>
      <c r="B19" s="1"/>
      <c r="C19" s="21" t="e">
        <f>#REF!</f>
        <v>#REF!</v>
      </c>
      <c r="D19" s="21" t="e">
        <f>#REF!</f>
        <v>#REF!</v>
      </c>
      <c r="E19" s="23" t="e">
        <f>#REF!</f>
        <v>#REF!</v>
      </c>
      <c r="F19" s="21" t="e">
        <f>#REF!</f>
        <v>#REF!</v>
      </c>
    </row>
    <row r="20" spans="1:6" x14ac:dyDescent="0.25">
      <c r="A20" s="1"/>
      <c r="B20" s="1"/>
      <c r="C20" s="21" t="e">
        <f>#REF!</f>
        <v>#REF!</v>
      </c>
      <c r="D20" s="21" t="e">
        <f>#REF!</f>
        <v>#REF!</v>
      </c>
      <c r="E20" s="23" t="e">
        <f>#REF!</f>
        <v>#REF!</v>
      </c>
      <c r="F20" s="21" t="e">
        <f>#REF!</f>
        <v>#REF!</v>
      </c>
    </row>
    <row r="21" spans="1:6" x14ac:dyDescent="0.25">
      <c r="A21" s="1"/>
      <c r="B21" s="1"/>
      <c r="C21" s="21" t="e">
        <f>#REF!</f>
        <v>#REF!</v>
      </c>
      <c r="D21" s="21" t="e">
        <f>#REF!</f>
        <v>#REF!</v>
      </c>
      <c r="E21" s="23" t="e">
        <f>#REF!</f>
        <v>#REF!</v>
      </c>
      <c r="F21" s="21" t="e">
        <f>#REF!</f>
        <v>#REF!</v>
      </c>
    </row>
    <row r="22" spans="1:6" x14ac:dyDescent="0.25">
      <c r="A22" s="1"/>
      <c r="B22" s="1"/>
      <c r="C22" s="21" t="e">
        <f>#REF!</f>
        <v>#REF!</v>
      </c>
      <c r="D22" s="21" t="e">
        <f>#REF!</f>
        <v>#REF!</v>
      </c>
      <c r="E22" s="23" t="e">
        <f>#REF!</f>
        <v>#REF!</v>
      </c>
      <c r="F22" s="21" t="e">
        <f>#REF!</f>
        <v>#REF!</v>
      </c>
    </row>
    <row r="23" spans="1:6" x14ac:dyDescent="0.25">
      <c r="A23" s="1"/>
      <c r="B23" s="1"/>
      <c r="C23" s="21" t="e">
        <f>#REF!</f>
        <v>#REF!</v>
      </c>
      <c r="D23" s="21" t="e">
        <f>#REF!</f>
        <v>#REF!</v>
      </c>
      <c r="E23" s="23" t="e">
        <f>#REF!</f>
        <v>#REF!</v>
      </c>
      <c r="F23" s="21" t="e">
        <f>#REF!</f>
        <v>#REF!</v>
      </c>
    </row>
    <row r="24" spans="1:6" x14ac:dyDescent="0.25">
      <c r="A24" s="1"/>
      <c r="B24" s="1"/>
      <c r="C24" s="21" t="e">
        <f>#REF!</f>
        <v>#REF!</v>
      </c>
      <c r="D24" s="21" t="e">
        <f>#REF!</f>
        <v>#REF!</v>
      </c>
      <c r="E24" s="23" t="e">
        <f>#REF!</f>
        <v>#REF!</v>
      </c>
      <c r="F24" s="21" t="e">
        <f>#REF!</f>
        <v>#REF!</v>
      </c>
    </row>
    <row r="25" spans="1:6" x14ac:dyDescent="0.25">
      <c r="A25" s="1"/>
      <c r="B25" s="1"/>
      <c r="C25" s="21" t="e">
        <f>#REF!</f>
        <v>#REF!</v>
      </c>
      <c r="D25" s="21" t="e">
        <f>#REF!</f>
        <v>#REF!</v>
      </c>
      <c r="E25" s="23" t="e">
        <f>#REF!</f>
        <v>#REF!</v>
      </c>
      <c r="F25" s="21" t="e">
        <f>#REF!</f>
        <v>#REF!</v>
      </c>
    </row>
    <row r="26" spans="1:6" x14ac:dyDescent="0.25">
      <c r="A26" s="1"/>
      <c r="B26" s="1"/>
      <c r="C26" s="21" t="e">
        <f>#REF!</f>
        <v>#REF!</v>
      </c>
      <c r="D26" s="21" t="e">
        <f>#REF!</f>
        <v>#REF!</v>
      </c>
      <c r="E26" s="23" t="e">
        <f>#REF!</f>
        <v>#REF!</v>
      </c>
      <c r="F26" s="21" t="e">
        <f>#REF!</f>
        <v>#REF!</v>
      </c>
    </row>
    <row r="27" spans="1:6" x14ac:dyDescent="0.25">
      <c r="A27" s="1"/>
      <c r="B27" s="1"/>
      <c r="C27" s="21" t="e">
        <f>#REF!</f>
        <v>#REF!</v>
      </c>
      <c r="D27" s="21" t="e">
        <f>#REF!</f>
        <v>#REF!</v>
      </c>
      <c r="E27" s="23" t="e">
        <f>#REF!</f>
        <v>#REF!</v>
      </c>
      <c r="F27" s="21" t="e">
        <f>#REF!</f>
        <v>#REF!</v>
      </c>
    </row>
    <row r="28" spans="1:6" x14ac:dyDescent="0.25">
      <c r="A28" s="1"/>
      <c r="B28" s="1"/>
      <c r="C28" s="21" t="e">
        <f>#REF!</f>
        <v>#REF!</v>
      </c>
      <c r="D28" s="21" t="e">
        <f>#REF!</f>
        <v>#REF!</v>
      </c>
      <c r="E28" s="23" t="e">
        <f>#REF!</f>
        <v>#REF!</v>
      </c>
      <c r="F28" s="21" t="e">
        <f>#REF!</f>
        <v>#REF!</v>
      </c>
    </row>
    <row r="29" spans="1:6" x14ac:dyDescent="0.25">
      <c r="A29" s="1"/>
      <c r="B29" s="1"/>
      <c r="C29" s="19"/>
      <c r="D29" s="1"/>
      <c r="E29" s="24"/>
      <c r="F29" s="19"/>
    </row>
    <row r="30" spans="1:6" x14ac:dyDescent="0.25">
      <c r="A30" s="1"/>
      <c r="B30" s="1"/>
      <c r="C30" s="19"/>
      <c r="D30" s="1"/>
      <c r="E30" s="24"/>
      <c r="F30" s="19"/>
    </row>
    <row r="31" spans="1:6" x14ac:dyDescent="0.25">
      <c r="A31" s="1"/>
      <c r="B31" s="1"/>
      <c r="C31" s="19"/>
      <c r="D31" s="1"/>
      <c r="E31" s="24"/>
      <c r="F31" s="19"/>
    </row>
    <row r="32" spans="1:6" x14ac:dyDescent="0.25">
      <c r="A32" s="1"/>
      <c r="B32" s="1"/>
      <c r="C32" s="19"/>
      <c r="D32" s="1"/>
      <c r="E32" s="24"/>
      <c r="F32" s="19"/>
    </row>
    <row r="33" spans="1:6" x14ac:dyDescent="0.25">
      <c r="A33" s="1"/>
      <c r="B33" s="1"/>
      <c r="C33" s="19"/>
      <c r="D33" s="1"/>
      <c r="E33" s="24"/>
      <c r="F33" s="19"/>
    </row>
    <row r="34" spans="1:6" x14ac:dyDescent="0.25">
      <c r="A34" s="1"/>
      <c r="B34" s="1"/>
      <c r="C34" s="19"/>
      <c r="D34" s="1"/>
      <c r="E34" s="24"/>
      <c r="F34" s="19"/>
    </row>
    <row r="35" spans="1:6" x14ac:dyDescent="0.25">
      <c r="A35" s="1"/>
      <c r="B35" s="1"/>
      <c r="C35" s="19"/>
      <c r="D35" s="1"/>
      <c r="E35" s="24"/>
      <c r="F35" s="19"/>
    </row>
    <row r="36" spans="1:6" x14ac:dyDescent="0.25">
      <c r="A36" s="1"/>
      <c r="B36" s="1"/>
      <c r="C36" s="19"/>
      <c r="D36" s="1"/>
      <c r="E36" s="24"/>
      <c r="F36" s="19"/>
    </row>
    <row r="37" spans="1:6" x14ac:dyDescent="0.25">
      <c r="A37" s="1"/>
      <c r="B37" s="1"/>
      <c r="C37" s="19"/>
      <c r="D37" s="1"/>
      <c r="E37" s="24"/>
      <c r="F37" s="19"/>
    </row>
    <row r="38" spans="1:6" x14ac:dyDescent="0.25">
      <c r="A38" s="1"/>
      <c r="B38" s="1"/>
      <c r="C38" s="19"/>
      <c r="D38" s="1"/>
      <c r="E38" s="24"/>
      <c r="F38" s="19"/>
    </row>
    <row r="39" spans="1:6" x14ac:dyDescent="0.25">
      <c r="A39" s="1"/>
      <c r="B39" s="1"/>
      <c r="C39" s="19"/>
      <c r="D39" s="1"/>
      <c r="E39" s="24"/>
      <c r="F39" s="19"/>
    </row>
    <row r="40" spans="1:6" x14ac:dyDescent="0.25">
      <c r="A40" s="1"/>
      <c r="B40" s="1"/>
      <c r="C40" s="19"/>
      <c r="D40" s="1"/>
      <c r="E40" s="24"/>
      <c r="F40" s="19"/>
    </row>
    <row r="41" spans="1:6" x14ac:dyDescent="0.25">
      <c r="A41" s="1"/>
      <c r="B41" s="1"/>
      <c r="C41" s="19"/>
      <c r="D41" s="1"/>
      <c r="E41" s="24"/>
      <c r="F41" s="1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 Tables</vt:lpstr>
      <vt:lpstr>Labor Costs</vt:lpstr>
      <vt:lpstr>Material Cost Summary</vt:lpstr>
      <vt:lpstr>Online Retailer Data</vt:lpstr>
      <vt:lpstr>Measure Labor Cost</vt:lpstr>
      <vt:lpstr>Material Cost (many links)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Casco, Lake</dc:creator>
  <cp:lastModifiedBy>Vega, Kara</cp:lastModifiedBy>
  <cp:lastPrinted>2016-10-18T19:47:16Z</cp:lastPrinted>
  <dcterms:created xsi:type="dcterms:W3CDTF">2016-10-18T17:53:30Z</dcterms:created>
  <dcterms:modified xsi:type="dcterms:W3CDTF">2021-09-10T02:44:45Z</dcterms:modified>
</cp:coreProperties>
</file>